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vstockholm-my.sharepoint.com/personal/pontus_harryson_edu_stockholm_se/Documents/"/>
    </mc:Choice>
  </mc:AlternateContent>
  <xr:revisionPtr revIDLastSave="421" documentId="8_{2AB51CBB-990D-4569-A6CC-E0FA3AED4C17}" xr6:coauthVersionLast="45" xr6:coauthVersionMax="45" xr10:uidLastSave="{BF3DDDAD-73DB-4060-93B7-E51DBF57BAD9}"/>
  <workbookProtection workbookAlgorithmName="SHA-512" workbookHashValue="vXkmEMXyEeB9CEi+u9cJ/g+PXfd8IkcueL+98rSJBGX3Nju2FtMHvwLvcHewhUJz7ugm/dqJ2/qcATeFDK/Zqw==" workbookSaltValue="t6RiJk4rcwr/Ivj8bu7XxQ==" workbookSpinCount="100000" lockStructure="1"/>
  <bookViews>
    <workbookView xWindow="-108" yWindow="-108" windowWidth="30936" windowHeight="16896" xr2:uid="{00000000-000D-0000-FFFF-FFFF00000000}"/>
  </bookViews>
  <sheets>
    <sheet name="TJ Låg" sheetId="5" r:id="rId1"/>
    <sheet name="TJ Mellan" sheetId="4" r:id="rId2"/>
    <sheet name="TJ Hög" sheetId="1" r:id="rId3"/>
    <sheet name="EV Puls" sheetId="3" r:id="rId4"/>
    <sheet name="Timplan" sheetId="2" r:id="rId5"/>
    <sheet name="Blad1" sheetId="6" r:id="rId6"/>
    <sheet name="Blad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5" l="1"/>
  <c r="AB3" i="5"/>
  <c r="AB4" i="5"/>
  <c r="AB5" i="5"/>
  <c r="AB6" i="5"/>
  <c r="AB7" i="5"/>
  <c r="AB8" i="5"/>
  <c r="AB9" i="5"/>
  <c r="AB10" i="5"/>
  <c r="AB11" i="5"/>
  <c r="AB12" i="5"/>
  <c r="AB2" i="5"/>
  <c r="AA3" i="5"/>
  <c r="AA4" i="5"/>
  <c r="AA5" i="5"/>
  <c r="AA6" i="5"/>
  <c r="AA7" i="5"/>
  <c r="AA8" i="5"/>
  <c r="AA9" i="5"/>
  <c r="AA10" i="5"/>
  <c r="AA11" i="5"/>
  <c r="AA12" i="5"/>
  <c r="AA2" i="5"/>
  <c r="J7" i="1" l="1"/>
  <c r="J8" i="1"/>
  <c r="J9" i="1"/>
  <c r="J6" i="1"/>
  <c r="AA20" i="1" l="1"/>
  <c r="V28" i="4" l="1"/>
  <c r="AE28" i="4"/>
  <c r="V27" i="4"/>
  <c r="AB29" i="4"/>
  <c r="AA29" i="4"/>
  <c r="Z29" i="4"/>
  <c r="Y29" i="4"/>
  <c r="X29" i="4"/>
  <c r="V29" i="4"/>
  <c r="I25" i="5"/>
  <c r="J25" i="5"/>
  <c r="I26" i="5"/>
  <c r="J26" i="5" s="1"/>
  <c r="I27" i="5"/>
  <c r="J27" i="5"/>
  <c r="I28" i="5"/>
  <c r="J28" i="5" s="1"/>
  <c r="AC29" i="4" l="1"/>
  <c r="AD29" i="4" s="1"/>
  <c r="AE29" i="4" s="1"/>
  <c r="D55" i="4"/>
  <c r="P19" i="1"/>
  <c r="P20" i="1"/>
  <c r="P21" i="1"/>
  <c r="P22" i="1"/>
  <c r="P23" i="1"/>
  <c r="P24" i="1"/>
  <c r="P25" i="1"/>
  <c r="P18" i="1"/>
  <c r="V8" i="4" l="1"/>
  <c r="V19" i="4"/>
  <c r="Z2" i="5" l="1"/>
  <c r="Z3" i="5"/>
  <c r="Z4" i="5"/>
  <c r="Z5" i="5"/>
  <c r="Z6" i="5"/>
  <c r="Z7" i="5"/>
  <c r="Z8" i="5"/>
  <c r="AC8" i="5"/>
  <c r="Z9" i="5"/>
  <c r="AC9" i="5"/>
  <c r="Z10" i="5"/>
  <c r="AC10" i="5"/>
  <c r="Z11" i="5"/>
  <c r="AC11" i="5"/>
  <c r="Z12" i="5"/>
  <c r="AC12" i="5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N17" i="5"/>
  <c r="O17" i="5" s="1"/>
  <c r="O16" i="5"/>
  <c r="O15" i="5"/>
  <c r="O14" i="5"/>
  <c r="O13" i="5"/>
  <c r="N4" i="5" l="1"/>
  <c r="N5" i="5"/>
  <c r="N6" i="5"/>
  <c r="N7" i="5"/>
  <c r="N3" i="5"/>
  <c r="I11" i="4"/>
  <c r="I12" i="4"/>
  <c r="I10" i="4"/>
  <c r="AB5" i="4" l="1"/>
  <c r="AB9" i="4"/>
  <c r="AB11" i="4"/>
  <c r="AB12" i="4"/>
  <c r="AB15" i="4"/>
  <c r="AB16" i="4"/>
  <c r="AB22" i="4"/>
  <c r="AB24" i="4"/>
  <c r="AB25" i="4"/>
  <c r="AB26" i="4"/>
  <c r="AB31" i="4"/>
  <c r="AA3" i="4"/>
  <c r="AA4" i="4"/>
  <c r="AA5" i="4"/>
  <c r="AA15" i="4"/>
  <c r="AA18" i="4"/>
  <c r="AA21" i="4"/>
  <c r="AA22" i="4"/>
  <c r="AA23" i="4"/>
  <c r="AA24" i="4"/>
  <c r="AA25" i="4"/>
  <c r="AA26" i="4"/>
  <c r="AA27" i="4"/>
  <c r="AA30" i="4"/>
  <c r="AA31" i="4"/>
  <c r="AA2" i="4"/>
  <c r="I79" i="4"/>
  <c r="AB17" i="4" s="1"/>
  <c r="I80" i="4"/>
  <c r="I81" i="4"/>
  <c r="I82" i="4"/>
  <c r="I78" i="4"/>
  <c r="N44" i="4"/>
  <c r="AA6" i="4" s="1"/>
  <c r="N45" i="4"/>
  <c r="N46" i="4"/>
  <c r="N47" i="4"/>
  <c r="AA9" i="4" s="1"/>
  <c r="N43" i="4"/>
  <c r="X2" i="5" l="1"/>
  <c r="Y4" i="5"/>
  <c r="Y5" i="5"/>
  <c r="Y7" i="5"/>
  <c r="X8" i="5"/>
  <c r="Y8" i="5"/>
  <c r="X9" i="5"/>
  <c r="Y9" i="5"/>
  <c r="X10" i="5"/>
  <c r="Y10" i="5"/>
  <c r="X11" i="5"/>
  <c r="Y11" i="5"/>
  <c r="X12" i="5"/>
  <c r="Y12" i="5"/>
  <c r="V31" i="4"/>
  <c r="X31" i="4"/>
  <c r="Y31" i="4"/>
  <c r="X2" i="4"/>
  <c r="Y2" i="4"/>
  <c r="X3" i="4"/>
  <c r="X4" i="4"/>
  <c r="X5" i="4"/>
  <c r="X6" i="4"/>
  <c r="Y7" i="4"/>
  <c r="X8" i="4"/>
  <c r="Y8" i="4"/>
  <c r="X9" i="4"/>
  <c r="Y9" i="4"/>
  <c r="X10" i="4"/>
  <c r="Y10" i="4"/>
  <c r="X11" i="4"/>
  <c r="Y11" i="4"/>
  <c r="X12" i="4"/>
  <c r="Y12" i="4"/>
  <c r="Y14" i="4"/>
  <c r="X15" i="4"/>
  <c r="Y15" i="4"/>
  <c r="X16" i="4"/>
  <c r="Y16" i="4"/>
  <c r="X17" i="4"/>
  <c r="Y17" i="4"/>
  <c r="Y19" i="4"/>
  <c r="X20" i="4"/>
  <c r="Y20" i="4"/>
  <c r="X21" i="4"/>
  <c r="Y21" i="4"/>
  <c r="X22" i="4"/>
  <c r="Y22" i="4"/>
  <c r="X23" i="4"/>
  <c r="X24" i="4"/>
  <c r="X25" i="4"/>
  <c r="X26" i="4"/>
  <c r="Y26" i="4"/>
  <c r="X27" i="4"/>
  <c r="X30" i="4"/>
  <c r="AC2" i="1"/>
  <c r="AC3" i="1"/>
  <c r="AD3" i="1"/>
  <c r="AC4" i="1"/>
  <c r="AD4" i="1"/>
  <c r="AC5" i="1"/>
  <c r="AD5" i="1"/>
  <c r="AC6" i="1"/>
  <c r="AC7" i="1"/>
  <c r="AC8" i="1"/>
  <c r="AD8" i="1"/>
  <c r="AC10" i="1"/>
  <c r="AD10" i="1"/>
  <c r="AC11" i="1"/>
  <c r="AD11" i="1"/>
  <c r="AC12" i="1"/>
  <c r="AC13" i="1"/>
  <c r="AC14" i="1"/>
  <c r="AC15" i="1"/>
  <c r="AD15" i="1"/>
  <c r="AC16" i="1"/>
  <c r="AC17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1" i="1"/>
  <c r="AD31" i="1"/>
  <c r="AC32" i="1"/>
  <c r="AD32" i="1"/>
  <c r="V73" i="1" l="1"/>
  <c r="V72" i="1"/>
  <c r="V71" i="1"/>
  <c r="V70" i="1"/>
  <c r="V69" i="1"/>
  <c r="V68" i="1"/>
  <c r="Z3" i="4" l="1"/>
  <c r="Z4" i="4"/>
  <c r="Z5" i="4"/>
  <c r="Z6" i="4"/>
  <c r="Z10" i="4"/>
  <c r="Z16" i="4"/>
  <c r="Z17" i="4"/>
  <c r="Z20" i="4"/>
  <c r="Z21" i="4"/>
  <c r="Z23" i="4"/>
  <c r="Z24" i="4"/>
  <c r="Z25" i="4"/>
  <c r="Z26" i="4"/>
  <c r="Z27" i="4"/>
  <c r="D67" i="4"/>
  <c r="D66" i="4"/>
  <c r="D65" i="4"/>
  <c r="D64" i="4"/>
  <c r="D63" i="4"/>
  <c r="D62" i="4"/>
  <c r="D61" i="4"/>
  <c r="D60" i="4"/>
  <c r="D59" i="4"/>
  <c r="D58" i="4"/>
  <c r="D57" i="4"/>
  <c r="D56" i="4"/>
  <c r="D54" i="4"/>
  <c r="D53" i="4"/>
  <c r="D52" i="4"/>
  <c r="I71" i="4"/>
  <c r="I70" i="4"/>
  <c r="J70" i="4" s="1"/>
  <c r="I69" i="4"/>
  <c r="J69" i="4" s="1"/>
  <c r="I68" i="4"/>
  <c r="I67" i="4"/>
  <c r="J67" i="4" s="1"/>
  <c r="I66" i="4"/>
  <c r="J66" i="4" s="1"/>
  <c r="I65" i="4"/>
  <c r="J65" i="4" s="1"/>
  <c r="J68" i="4"/>
  <c r="I64" i="4"/>
  <c r="J64" i="4" s="1"/>
  <c r="I63" i="4"/>
  <c r="I62" i="4"/>
  <c r="I61" i="4"/>
  <c r="I60" i="4"/>
  <c r="I59" i="4"/>
  <c r="I58" i="4"/>
  <c r="AB20" i="4" s="1"/>
  <c r="I57" i="4"/>
  <c r="I56" i="4"/>
  <c r="AB18" i="4" s="1"/>
  <c r="I55" i="4"/>
  <c r="I54" i="4"/>
  <c r="I53" i="4"/>
  <c r="I52" i="4"/>
  <c r="AB6" i="4" s="1"/>
  <c r="N67" i="4"/>
  <c r="O67" i="4" s="1"/>
  <c r="N66" i="4"/>
  <c r="O66" i="4" s="1"/>
  <c r="N65" i="4"/>
  <c r="O65" i="4" s="1"/>
  <c r="N64" i="4"/>
  <c r="N63" i="4"/>
  <c r="O63" i="4" s="1"/>
  <c r="N62" i="4"/>
  <c r="O62" i="4" s="1"/>
  <c r="N61" i="4"/>
  <c r="O61" i="4" s="1"/>
  <c r="N60" i="4"/>
  <c r="N59" i="4"/>
  <c r="O59" i="4" s="1"/>
  <c r="N58" i="4"/>
  <c r="O58" i="4" s="1"/>
  <c r="N57" i="4"/>
  <c r="AB14" i="4" s="1"/>
  <c r="N56" i="4"/>
  <c r="O56" i="4" s="1"/>
  <c r="N55" i="4"/>
  <c r="O55" i="4" s="1"/>
  <c r="N54" i="4"/>
  <c r="O54" i="4" s="1"/>
  <c r="N53" i="4"/>
  <c r="O60" i="4"/>
  <c r="N52" i="4"/>
  <c r="N75" i="4"/>
  <c r="O75" i="4" s="1"/>
  <c r="N74" i="4"/>
  <c r="O74" i="4" s="1"/>
  <c r="N73" i="4"/>
  <c r="O73" i="4" s="1"/>
  <c r="N72" i="4"/>
  <c r="O72" i="4" s="1"/>
  <c r="N71" i="4"/>
  <c r="O71" i="4" s="1"/>
  <c r="N70" i="4"/>
  <c r="O70" i="4" s="1"/>
  <c r="N69" i="4"/>
  <c r="O69" i="4" s="1"/>
  <c r="P77" i="1"/>
  <c r="P76" i="1"/>
  <c r="P75" i="1"/>
  <c r="N68" i="4"/>
  <c r="I77" i="4"/>
  <c r="AB10" i="4" s="1"/>
  <c r="I76" i="4"/>
  <c r="AB27" i="4" s="1"/>
  <c r="I75" i="4"/>
  <c r="I72" i="4"/>
  <c r="AB23" i="4" s="1"/>
  <c r="J71" i="4"/>
  <c r="O57" i="4"/>
  <c r="N9" i="5"/>
  <c r="I22" i="5"/>
  <c r="J22" i="5" s="1"/>
  <c r="I24" i="5"/>
  <c r="J24" i="5" s="1"/>
  <c r="I23" i="5"/>
  <c r="J23" i="5" s="1"/>
  <c r="I21" i="5"/>
  <c r="I20" i="5"/>
  <c r="J20" i="5" s="1"/>
  <c r="I19" i="5"/>
  <c r="J19" i="5" s="1"/>
  <c r="I18" i="5"/>
  <c r="J18" i="5" s="1"/>
  <c r="I17" i="5"/>
  <c r="I16" i="5"/>
  <c r="J16" i="5" s="1"/>
  <c r="I15" i="5"/>
  <c r="I14" i="5"/>
  <c r="J17" i="5"/>
  <c r="I13" i="5"/>
  <c r="D22" i="5"/>
  <c r="D21" i="5"/>
  <c r="D20" i="5"/>
  <c r="D19" i="5"/>
  <c r="D18" i="5"/>
  <c r="D17" i="5"/>
  <c r="D16" i="5"/>
  <c r="D15" i="5"/>
  <c r="D14" i="5"/>
  <c r="AC3" i="5" s="1"/>
  <c r="D13" i="5"/>
  <c r="D9" i="5"/>
  <c r="I7" i="5"/>
  <c r="I6" i="5"/>
  <c r="I5" i="5"/>
  <c r="I4" i="5"/>
  <c r="I3" i="5"/>
  <c r="N38" i="4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N30" i="4"/>
  <c r="O30" i="4" s="1"/>
  <c r="N29" i="4"/>
  <c r="O29" i="4" s="1"/>
  <c r="N28" i="4"/>
  <c r="N27" i="4"/>
  <c r="O38" i="4"/>
  <c r="I33" i="4"/>
  <c r="I32" i="4"/>
  <c r="I31" i="4"/>
  <c r="I29" i="4"/>
  <c r="I28" i="4"/>
  <c r="I27" i="4"/>
  <c r="AA12" i="4" s="1"/>
  <c r="I37" i="4"/>
  <c r="I36" i="4"/>
  <c r="AA11" i="4" s="1"/>
  <c r="I35" i="4"/>
  <c r="I44" i="4"/>
  <c r="J44" i="4" s="1"/>
  <c r="I43" i="4"/>
  <c r="I42" i="4"/>
  <c r="J42" i="4" s="1"/>
  <c r="I41" i="4"/>
  <c r="J41" i="4" s="1"/>
  <c r="I40" i="4"/>
  <c r="J40" i="4" s="1"/>
  <c r="J43" i="4"/>
  <c r="I39" i="4"/>
  <c r="D41" i="4"/>
  <c r="D40" i="4"/>
  <c r="D39" i="4"/>
  <c r="D37" i="4"/>
  <c r="D36" i="4"/>
  <c r="D35" i="4"/>
  <c r="AA10" i="4" s="1"/>
  <c r="D33" i="4"/>
  <c r="D32" i="4"/>
  <c r="D31" i="4"/>
  <c r="D29" i="4"/>
  <c r="D28" i="4"/>
  <c r="D27" i="4"/>
  <c r="Z30" i="4"/>
  <c r="Z2" i="4"/>
  <c r="D14" i="4"/>
  <c r="Z8" i="4" s="1"/>
  <c r="D15" i="4"/>
  <c r="D16" i="4"/>
  <c r="N13" i="4"/>
  <c r="O13" i="4" s="1"/>
  <c r="N9" i="4"/>
  <c r="O9" i="4" s="1"/>
  <c r="N12" i="4"/>
  <c r="O12" i="4" s="1"/>
  <c r="N11" i="4"/>
  <c r="O11" i="4" s="1"/>
  <c r="N10" i="4"/>
  <c r="O10" i="4" s="1"/>
  <c r="N8" i="4"/>
  <c r="N7" i="4"/>
  <c r="O7" i="4" s="1"/>
  <c r="N6" i="4"/>
  <c r="O6" i="4" s="1"/>
  <c r="N5" i="4"/>
  <c r="N4" i="4"/>
  <c r="O4" i="4" s="1"/>
  <c r="N3" i="4"/>
  <c r="O3" i="4" s="1"/>
  <c r="N2" i="4"/>
  <c r="O2" i="4" s="1"/>
  <c r="O5" i="4"/>
  <c r="O8" i="4"/>
  <c r="I16" i="4"/>
  <c r="I15" i="4"/>
  <c r="I14" i="4"/>
  <c r="Z7" i="4" s="1"/>
  <c r="I4" i="4"/>
  <c r="I3" i="4"/>
  <c r="I2" i="4"/>
  <c r="Z12" i="4" s="1"/>
  <c r="D12" i="4"/>
  <c r="D11" i="4"/>
  <c r="D10" i="4"/>
  <c r="Z15" i="4" s="1"/>
  <c r="D8" i="4"/>
  <c r="D7" i="4"/>
  <c r="Z11" i="4" s="1"/>
  <c r="D6" i="4"/>
  <c r="Z22" i="4" s="1"/>
  <c r="D4" i="4"/>
  <c r="Z31" i="4" s="1"/>
  <c r="AC31" i="4" s="1"/>
  <c r="AD31" i="4" s="1"/>
  <c r="D3" i="4"/>
  <c r="D2" i="4"/>
  <c r="Z9" i="4" s="1"/>
  <c r="I8" i="4"/>
  <c r="I7" i="4"/>
  <c r="V3" i="4"/>
  <c r="V4" i="4"/>
  <c r="V5" i="4"/>
  <c r="V6" i="4"/>
  <c r="V7" i="4"/>
  <c r="V9" i="4"/>
  <c r="V10" i="4"/>
  <c r="V11" i="4"/>
  <c r="V12" i="4"/>
  <c r="V13" i="4"/>
  <c r="V14" i="4"/>
  <c r="V15" i="4"/>
  <c r="V16" i="4"/>
  <c r="V17" i="4"/>
  <c r="V20" i="4"/>
  <c r="V21" i="4"/>
  <c r="V22" i="4"/>
  <c r="V23" i="4"/>
  <c r="V24" i="4"/>
  <c r="V25" i="4"/>
  <c r="V26" i="4"/>
  <c r="V30" i="4"/>
  <c r="V2" i="4"/>
  <c r="V4" i="5"/>
  <c r="V5" i="5"/>
  <c r="V6" i="5"/>
  <c r="V7" i="5"/>
  <c r="V8" i="5"/>
  <c r="V9" i="5"/>
  <c r="V10" i="5"/>
  <c r="V11" i="5"/>
  <c r="V12" i="5"/>
  <c r="V2" i="5"/>
  <c r="AA3" i="1"/>
  <c r="AA4" i="1"/>
  <c r="AE4" i="1"/>
  <c r="AG4" i="1"/>
  <c r="AA5" i="1"/>
  <c r="AA6" i="1"/>
  <c r="AA7" i="1"/>
  <c r="AA8" i="1"/>
  <c r="AE8" i="1"/>
  <c r="AA9" i="1"/>
  <c r="AG9" i="1"/>
  <c r="AA10" i="1"/>
  <c r="AA11" i="1"/>
  <c r="AF11" i="1"/>
  <c r="AG11" i="1"/>
  <c r="AA12" i="1"/>
  <c r="AA13" i="1"/>
  <c r="AA14" i="1"/>
  <c r="AA15" i="1"/>
  <c r="AE15" i="1"/>
  <c r="AA16" i="1"/>
  <c r="AA17" i="1"/>
  <c r="AF17" i="1"/>
  <c r="AG17" i="1"/>
  <c r="AA18" i="1"/>
  <c r="AG18" i="1"/>
  <c r="AA19" i="1"/>
  <c r="AG19" i="1"/>
  <c r="AE20" i="1"/>
  <c r="AF20" i="1"/>
  <c r="AA21" i="1"/>
  <c r="AA22" i="1"/>
  <c r="AF22" i="1"/>
  <c r="AG22" i="1"/>
  <c r="AA23" i="1"/>
  <c r="AA24" i="1"/>
  <c r="AE24" i="1"/>
  <c r="AA25" i="1"/>
  <c r="AE25" i="1"/>
  <c r="AF25" i="1"/>
  <c r="AA26" i="1"/>
  <c r="AE26" i="1"/>
  <c r="AF26" i="1"/>
  <c r="AG26" i="1"/>
  <c r="AA27" i="1"/>
  <c r="AE27" i="1"/>
  <c r="AA28" i="1"/>
  <c r="AE28" i="1"/>
  <c r="AF28" i="1"/>
  <c r="AG28" i="1"/>
  <c r="AA29" i="1"/>
  <c r="AE29" i="1"/>
  <c r="AG29" i="1"/>
  <c r="AE30" i="1"/>
  <c r="AF30" i="1"/>
  <c r="AG30" i="1"/>
  <c r="AA31" i="1"/>
  <c r="AE31" i="1"/>
  <c r="AF31" i="1"/>
  <c r="AG31" i="1"/>
  <c r="AA32" i="1"/>
  <c r="AA2" i="1"/>
  <c r="AG32" i="1"/>
  <c r="AF32" i="1"/>
  <c r="AF2" i="1"/>
  <c r="AE32" i="1"/>
  <c r="P74" i="1"/>
  <c r="P73" i="1"/>
  <c r="AG20" i="1" s="1"/>
  <c r="P72" i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P57" i="1"/>
  <c r="Q57" i="1" s="1"/>
  <c r="P56" i="1"/>
  <c r="Q68" i="1"/>
  <c r="Q71" i="1"/>
  <c r="Q70" i="1"/>
  <c r="Q69" i="1"/>
  <c r="J70" i="1"/>
  <c r="AG27" i="1" s="1"/>
  <c r="J67" i="1"/>
  <c r="J64" i="1"/>
  <c r="V42" i="1"/>
  <c r="V43" i="1"/>
  <c r="V44" i="1"/>
  <c r="V45" i="1"/>
  <c r="V46" i="1"/>
  <c r="V47" i="1"/>
  <c r="V48" i="1"/>
  <c r="V49" i="1"/>
  <c r="P49" i="1"/>
  <c r="P48" i="1"/>
  <c r="P47" i="1"/>
  <c r="P46" i="1"/>
  <c r="J47" i="1"/>
  <c r="J44" i="1"/>
  <c r="J41" i="1"/>
  <c r="P45" i="1"/>
  <c r="Q45" i="1" s="1"/>
  <c r="P44" i="1"/>
  <c r="Q44" i="1" s="1"/>
  <c r="P43" i="1"/>
  <c r="Q43" i="1" s="1"/>
  <c r="P42" i="1"/>
  <c r="Q42" i="1" s="1"/>
  <c r="P41" i="1"/>
  <c r="Q41" i="1" s="1"/>
  <c r="P39" i="1"/>
  <c r="Q39" i="1" s="1"/>
  <c r="P38" i="1"/>
  <c r="Q38" i="1" s="1"/>
  <c r="P40" i="1"/>
  <c r="Q40" i="1" s="1"/>
  <c r="P37" i="1"/>
  <c r="Q37" i="1" s="1"/>
  <c r="P36" i="1"/>
  <c r="P35" i="1"/>
  <c r="Q35" i="1" s="1"/>
  <c r="P34" i="1"/>
  <c r="Q34" i="1" s="1"/>
  <c r="P33" i="1"/>
  <c r="Q33" i="1" s="1"/>
  <c r="P32" i="1"/>
  <c r="P31" i="1"/>
  <c r="Q31" i="1" s="1"/>
  <c r="P30" i="1"/>
  <c r="D19" i="1"/>
  <c r="AE14" i="1" s="1"/>
  <c r="D20" i="1"/>
  <c r="AE13" i="1" s="1"/>
  <c r="D21" i="1"/>
  <c r="AE7" i="1" s="1"/>
  <c r="D22" i="1"/>
  <c r="AE12" i="1" s="1"/>
  <c r="D18" i="1"/>
  <c r="E17" i="1"/>
  <c r="E16" i="1"/>
  <c r="D15" i="1"/>
  <c r="E13" i="1"/>
  <c r="E14" i="1"/>
  <c r="D12" i="1"/>
  <c r="E11" i="1"/>
  <c r="E10" i="1"/>
  <c r="D9" i="1"/>
  <c r="E8" i="1"/>
  <c r="E7" i="1"/>
  <c r="D6" i="1"/>
  <c r="Q19" i="1"/>
  <c r="Q20" i="1"/>
  <c r="Q21" i="1"/>
  <c r="Q22" i="1"/>
  <c r="Q23" i="1"/>
  <c r="Q24" i="1"/>
  <c r="Q25" i="1"/>
  <c r="Q18" i="1"/>
  <c r="P15" i="1"/>
  <c r="Q15" i="1" s="1"/>
  <c r="P14" i="1"/>
  <c r="Q14" i="1" s="1"/>
  <c r="P13" i="1"/>
  <c r="Q13" i="1" s="1"/>
  <c r="P12" i="1"/>
  <c r="Q12" i="1" s="1"/>
  <c r="P9" i="1"/>
  <c r="Q9" i="1" s="1"/>
  <c r="P8" i="1"/>
  <c r="Q8" i="1" s="1"/>
  <c r="P5" i="1"/>
  <c r="Q5" i="1" s="1"/>
  <c r="P4" i="1"/>
  <c r="Q4" i="1" s="1"/>
  <c r="P2" i="1"/>
  <c r="Q2" i="1" s="1"/>
  <c r="P3" i="1"/>
  <c r="Q3" i="1" s="1"/>
  <c r="P6" i="1"/>
  <c r="Q6" i="1" s="1"/>
  <c r="P7" i="1"/>
  <c r="Q7" i="1" s="1"/>
  <c r="P10" i="1"/>
  <c r="Q10" i="1" s="1"/>
  <c r="P11" i="1"/>
  <c r="Q11" i="1" s="1"/>
  <c r="P16" i="1"/>
  <c r="Q16" i="1" s="1"/>
  <c r="P17" i="1"/>
  <c r="Q17" i="1" s="1"/>
  <c r="AF5" i="1" l="1"/>
  <c r="AE9" i="1"/>
  <c r="AE16" i="1"/>
  <c r="AE10" i="1"/>
  <c r="AA17" i="4"/>
  <c r="O27" i="4"/>
  <c r="AA19" i="4"/>
  <c r="O31" i="4"/>
  <c r="AA13" i="4"/>
  <c r="I9" i="5"/>
  <c r="AC7" i="5"/>
  <c r="O53" i="4"/>
  <c r="AB30" i="4"/>
  <c r="AB2" i="4"/>
  <c r="P78" i="4"/>
  <c r="AB3" i="4"/>
  <c r="Z14" i="4"/>
  <c r="AA20" i="4"/>
  <c r="P49" i="4"/>
  <c r="J39" i="4"/>
  <c r="AA7" i="4"/>
  <c r="O28" i="4"/>
  <c r="AA14" i="4"/>
  <c r="AC6" i="5"/>
  <c r="O52" i="4"/>
  <c r="AB13" i="4"/>
  <c r="Z13" i="4"/>
  <c r="AA16" i="4"/>
  <c r="AA8" i="4"/>
  <c r="AC2" i="5"/>
  <c r="AC4" i="5"/>
  <c r="AD4" i="5" s="1"/>
  <c r="X7" i="4" s="1"/>
  <c r="J14" i="5"/>
  <c r="AC5" i="5"/>
  <c r="O68" i="4"/>
  <c r="AB21" i="4"/>
  <c r="AB4" i="4"/>
  <c r="AB7" i="4"/>
  <c r="O64" i="4"/>
  <c r="AB19" i="4"/>
  <c r="AB8" i="4"/>
  <c r="Z19" i="4"/>
  <c r="Q30" i="1"/>
  <c r="AF16" i="1"/>
  <c r="Q32" i="1"/>
  <c r="AF9" i="1"/>
  <c r="AH9" i="1" s="1"/>
  <c r="Q36" i="1"/>
  <c r="AF10" i="1"/>
  <c r="AF4" i="1"/>
  <c r="AH4" i="1" s="1"/>
  <c r="AI4" i="1" s="1"/>
  <c r="Q56" i="1"/>
  <c r="AG16" i="1"/>
  <c r="J13" i="5"/>
  <c r="J15" i="5"/>
  <c r="J21" i="5"/>
  <c r="Z13" i="5"/>
  <c r="AB13" i="5"/>
  <c r="AD12" i="5"/>
  <c r="AE12" i="5" s="1"/>
  <c r="AD2" i="5"/>
  <c r="AC18" i="1" s="1"/>
  <c r="AD11" i="5"/>
  <c r="AE11" i="5" s="1"/>
  <c r="AD10" i="5"/>
  <c r="AE10" i="5" s="1"/>
  <c r="AD9" i="5"/>
  <c r="AE9" i="5" s="1"/>
  <c r="AD8" i="5"/>
  <c r="AD3" i="5"/>
  <c r="AH30" i="1"/>
  <c r="AH32" i="1"/>
  <c r="AI32" i="1" s="1"/>
  <c r="AJ32" i="1" s="1"/>
  <c r="AH28" i="1"/>
  <c r="AI28" i="1" s="1"/>
  <c r="AH26" i="1"/>
  <c r="AI26" i="1" s="1"/>
  <c r="AH31" i="1"/>
  <c r="AI31" i="1" s="1"/>
  <c r="AJ31" i="1" s="1"/>
  <c r="AH20" i="1"/>
  <c r="AI20" i="1" s="1"/>
  <c r="Q58" i="1"/>
  <c r="J38" i="1"/>
  <c r="AF27" i="1" s="1"/>
  <c r="AH27" i="1" s="1"/>
  <c r="AI27" i="1" s="1"/>
  <c r="J33" i="1"/>
  <c r="J32" i="1"/>
  <c r="J37" i="1"/>
  <c r="D41" i="1"/>
  <c r="D37" i="1"/>
  <c r="AF29" i="1" s="1"/>
  <c r="AH29" i="1" s="1"/>
  <c r="D36" i="1"/>
  <c r="D33" i="1"/>
  <c r="D30" i="1"/>
  <c r="AE18" i="1"/>
  <c r="V15" i="1"/>
  <c r="V21" i="1"/>
  <c r="V20" i="1"/>
  <c r="V19" i="1"/>
  <c r="V18" i="1"/>
  <c r="V17" i="1"/>
  <c r="V16" i="1"/>
  <c r="V14" i="1"/>
  <c r="J19" i="1"/>
  <c r="J16" i="1"/>
  <c r="J13" i="1"/>
  <c r="AE22" i="1" s="1"/>
  <c r="AH22" i="1" s="1"/>
  <c r="AI22" i="1" s="1"/>
  <c r="J10" i="1"/>
  <c r="AE11" i="1" s="1"/>
  <c r="AH11" i="1" s="1"/>
  <c r="AI11" i="1" s="1"/>
  <c r="AE23" i="1" l="1"/>
  <c r="AE5" i="1"/>
  <c r="X18" i="4"/>
  <c r="AC30" i="1"/>
  <c r="Y18" i="4"/>
  <c r="Y3" i="5"/>
  <c r="AC13" i="5"/>
  <c r="AH16" i="1"/>
  <c r="Y30" i="4" s="1"/>
  <c r="Y6" i="5"/>
  <c r="Y13" i="4"/>
  <c r="AD6" i="5"/>
  <c r="AD5" i="5"/>
  <c r="X14" i="4" s="1"/>
  <c r="AD7" i="5"/>
  <c r="X19" i="4" s="1"/>
  <c r="AI29" i="1"/>
  <c r="M7" i="3"/>
  <c r="M8" i="3" s="1"/>
  <c r="K7" i="3"/>
  <c r="K8" i="3" s="1"/>
  <c r="T7" i="3" s="1"/>
  <c r="T8" i="3" s="1"/>
  <c r="B19" i="3"/>
  <c r="P8" i="3"/>
  <c r="D18" i="3" s="1"/>
  <c r="D19" i="3" s="1"/>
  <c r="I8" i="3"/>
  <c r="R7" i="3" s="1"/>
  <c r="R8" i="3" s="1"/>
  <c r="F18" i="3" s="1"/>
  <c r="F19" i="3" s="1"/>
  <c r="AC9" i="1" l="1"/>
  <c r="X13" i="4"/>
  <c r="D4" i="1"/>
  <c r="J4" i="1"/>
  <c r="AE6" i="1" s="1"/>
  <c r="I6" i="4" l="1"/>
  <c r="Z18" i="4" l="1"/>
  <c r="AC18" i="4" s="1"/>
  <c r="AD30" i="1" s="1"/>
  <c r="AI30" i="1" s="1"/>
  <c r="P20" i="4"/>
  <c r="AC19" i="4"/>
  <c r="AC7" i="4"/>
  <c r="AC17" i="4"/>
  <c r="AD17" i="4" s="1"/>
  <c r="AE17" i="4" s="1"/>
  <c r="AE31" i="4"/>
  <c r="AC24" i="4"/>
  <c r="AC27" i="4"/>
  <c r="AC16" i="4"/>
  <c r="AD16" i="4" s="1"/>
  <c r="AE16" i="4" s="1"/>
  <c r="AC21" i="4"/>
  <c r="AD21" i="4" s="1"/>
  <c r="AE21" i="4" s="1"/>
  <c r="AC9" i="4"/>
  <c r="AD9" i="4" s="1"/>
  <c r="AE9" i="4" s="1"/>
  <c r="AC11" i="4"/>
  <c r="AD11" i="4" s="1"/>
  <c r="AE11" i="4" s="1"/>
  <c r="AC14" i="4"/>
  <c r="AC23" i="4"/>
  <c r="AC5" i="4"/>
  <c r="AC26" i="4"/>
  <c r="AD26" i="4" s="1"/>
  <c r="AE26" i="4" s="1"/>
  <c r="AC6" i="4"/>
  <c r="AD2" i="1" s="1"/>
  <c r="AC13" i="4"/>
  <c r="AC30" i="4"/>
  <c r="AC12" i="4"/>
  <c r="AD12" i="4" s="1"/>
  <c r="AE12" i="4" s="1"/>
  <c r="AC15" i="4"/>
  <c r="AD15" i="4" s="1"/>
  <c r="AE15" i="4" s="1"/>
  <c r="AC22" i="4"/>
  <c r="AD22" i="4" s="1"/>
  <c r="AE22" i="4" s="1"/>
  <c r="AC25" i="4"/>
  <c r="AC2" i="4"/>
  <c r="AD2" i="4" s="1"/>
  <c r="AE2" i="4" s="1"/>
  <c r="AC10" i="4"/>
  <c r="AD10" i="4" s="1"/>
  <c r="AE10" i="4" s="1"/>
  <c r="AC4" i="4"/>
  <c r="AC20" i="4"/>
  <c r="AD20" i="4" s="1"/>
  <c r="AE20" i="4" s="1"/>
  <c r="AC8" i="4"/>
  <c r="AD8" i="4" s="1"/>
  <c r="AE8" i="4" s="1"/>
  <c r="B24" i="3"/>
  <c r="AD19" i="4" l="1"/>
  <c r="AE19" i="4" s="1"/>
  <c r="X7" i="5"/>
  <c r="AD7" i="1"/>
  <c r="AD17" i="1"/>
  <c r="AD30" i="4"/>
  <c r="AE30" i="4" s="1"/>
  <c r="AD16" i="1"/>
  <c r="AI16" i="1" s="1"/>
  <c r="AD14" i="1"/>
  <c r="AD13" i="1"/>
  <c r="AD18" i="4"/>
  <c r="AE18" i="4" s="1"/>
  <c r="X3" i="5"/>
  <c r="AE3" i="5" s="1"/>
  <c r="AD7" i="4"/>
  <c r="AE7" i="4" s="1"/>
  <c r="X4" i="5"/>
  <c r="AE4" i="5" s="1"/>
  <c r="AF4" i="5" s="1"/>
  <c r="AD14" i="4"/>
  <c r="AE14" i="4" s="1"/>
  <c r="X5" i="5"/>
  <c r="AE5" i="5" s="1"/>
  <c r="AD13" i="4"/>
  <c r="AE13" i="4" s="1"/>
  <c r="AD9" i="1"/>
  <c r="AI9" i="1" s="1"/>
  <c r="X6" i="5"/>
  <c r="AE6" i="5" s="1"/>
  <c r="AD12" i="1"/>
  <c r="AF12" i="5"/>
  <c r="J78" i="1"/>
  <c r="J77" i="1"/>
  <c r="J76" i="1"/>
  <c r="AG5" i="1" s="1"/>
  <c r="AH5" i="1" s="1"/>
  <c r="AI5" i="1" s="1"/>
  <c r="J62" i="1"/>
  <c r="J61" i="1"/>
  <c r="J60" i="1"/>
  <c r="J58" i="1"/>
  <c r="J57" i="1"/>
  <c r="J56" i="1"/>
  <c r="AG24" i="1" s="1"/>
  <c r="D72" i="1"/>
  <c r="AG12" i="1" s="1"/>
  <c r="D71" i="1"/>
  <c r="AG7" i="1" s="1"/>
  <c r="D70" i="1"/>
  <c r="AG13" i="1" s="1"/>
  <c r="D69" i="1"/>
  <c r="AG14" i="1" s="1"/>
  <c r="D68" i="1"/>
  <c r="AG6" i="1" s="1"/>
  <c r="D66" i="1"/>
  <c r="D65" i="1"/>
  <c r="D64" i="1"/>
  <c r="AG3" i="1" s="1"/>
  <c r="D62" i="1"/>
  <c r="D61" i="1"/>
  <c r="AG8" i="1" s="1"/>
  <c r="D60" i="1"/>
  <c r="D58" i="1"/>
  <c r="AG15" i="1" s="1"/>
  <c r="D57" i="1"/>
  <c r="D56" i="1"/>
  <c r="AG2" i="1" s="1"/>
  <c r="J5" i="1"/>
  <c r="J3" i="1"/>
  <c r="J2" i="1"/>
  <c r="J25" i="1"/>
  <c r="J24" i="1"/>
  <c r="J23" i="1"/>
  <c r="J22" i="1"/>
  <c r="AE21" i="1" s="1"/>
  <c r="D5" i="1"/>
  <c r="AE17" i="1" s="1"/>
  <c r="AH17" i="1" s="1"/>
  <c r="D3" i="1"/>
  <c r="D2" i="1"/>
  <c r="AE2" i="1" s="1"/>
  <c r="AH2" i="1" s="1"/>
  <c r="Y6" i="4" s="1"/>
  <c r="AE3" i="1" l="1"/>
  <c r="AG10" i="1"/>
  <c r="AH10" i="1" s="1"/>
  <c r="AI10" i="1" s="1"/>
  <c r="AG21" i="1"/>
  <c r="AG25" i="1"/>
  <c r="AH25" i="1" s="1"/>
  <c r="AI25" i="1" s="1"/>
  <c r="AE19" i="1"/>
  <c r="AG23" i="1"/>
  <c r="AI17" i="1"/>
  <c r="V84" i="1"/>
  <c r="V27" i="1"/>
  <c r="J36" i="1"/>
  <c r="AF23" i="1" s="1"/>
  <c r="AH23" i="1" s="1"/>
  <c r="AI23" i="1" s="1"/>
  <c r="J35" i="1"/>
  <c r="J34" i="1"/>
  <c r="AF18" i="1" s="1"/>
  <c r="AH18" i="1" s="1"/>
  <c r="J31" i="1"/>
  <c r="J30" i="1"/>
  <c r="AF19" i="1" s="1"/>
  <c r="D46" i="1"/>
  <c r="AF12" i="1" s="1"/>
  <c r="AH12" i="1" s="1"/>
  <c r="Y27" i="4" s="1"/>
  <c r="AD27" i="4" s="1"/>
  <c r="AE27" i="4" s="1"/>
  <c r="D45" i="1"/>
  <c r="AF7" i="1" s="1"/>
  <c r="AH7" i="1" s="1"/>
  <c r="D44" i="1"/>
  <c r="AF13" i="1" s="1"/>
  <c r="AH13" i="1" s="1"/>
  <c r="D43" i="1"/>
  <c r="AF14" i="1" s="1"/>
  <c r="AH14" i="1" s="1"/>
  <c r="D42" i="1"/>
  <c r="AF6" i="1" s="1"/>
  <c r="AH6" i="1" s="1"/>
  <c r="Y23" i="4" s="1"/>
  <c r="AD23" i="4" s="1"/>
  <c r="AE23" i="4" s="1"/>
  <c r="D40" i="1"/>
  <c r="D39" i="1"/>
  <c r="D38" i="1"/>
  <c r="AF21" i="1" s="1"/>
  <c r="AH21" i="1" s="1"/>
  <c r="AI21" i="1" s="1"/>
  <c r="D35" i="1"/>
  <c r="AF8" i="1" s="1"/>
  <c r="AH8" i="1" s="1"/>
  <c r="AI8" i="1" s="1"/>
  <c r="D34" i="1"/>
  <c r="D32" i="1"/>
  <c r="AF3" i="1" s="1"/>
  <c r="D31" i="1"/>
  <c r="U17" i="2"/>
  <c r="O15" i="2"/>
  <c r="O17" i="2" s="1"/>
  <c r="O19" i="2" s="1"/>
  <c r="N15" i="2"/>
  <c r="N17" i="2" s="1"/>
  <c r="N19" i="2" s="1"/>
  <c r="M15" i="2"/>
  <c r="M17" i="2" s="1"/>
  <c r="M19" i="2" s="1"/>
  <c r="L15" i="2"/>
  <c r="L17" i="2" s="1"/>
  <c r="L19" i="2" s="1"/>
  <c r="K15" i="2"/>
  <c r="K17" i="2" s="1"/>
  <c r="K19" i="2" s="1"/>
  <c r="J15" i="2"/>
  <c r="J17" i="2" s="1"/>
  <c r="J19" i="2" s="1"/>
  <c r="I15" i="2"/>
  <c r="I17" i="2" s="1"/>
  <c r="I19" i="2" s="1"/>
  <c r="H15" i="2"/>
  <c r="H17" i="2" s="1"/>
  <c r="H19" i="2" s="1"/>
  <c r="G15" i="2"/>
  <c r="G17" i="2" s="1"/>
  <c r="G19" i="2" s="1"/>
  <c r="F15" i="2"/>
  <c r="F17" i="2" s="1"/>
  <c r="F19" i="2" s="1"/>
  <c r="E15" i="2"/>
  <c r="E17" i="2" s="1"/>
  <c r="E19" i="2" s="1"/>
  <c r="D15" i="2"/>
  <c r="D17" i="2" s="1"/>
  <c r="D19" i="2" s="1"/>
  <c r="C15" i="2"/>
  <c r="C17" i="2" s="1"/>
  <c r="C19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AH19" i="1" l="1"/>
  <c r="AI19" i="1" s="1"/>
  <c r="AJ19" i="1" s="1"/>
  <c r="AF15" i="1"/>
  <c r="AH15" i="1" s="1"/>
  <c r="AI15" i="1" s="1"/>
  <c r="AJ15" i="1" s="1"/>
  <c r="V52" i="1"/>
  <c r="AF24" i="1"/>
  <c r="AH24" i="1" s="1"/>
  <c r="AI24" i="1" s="1"/>
  <c r="AJ24" i="1" s="1"/>
  <c r="AH3" i="1"/>
  <c r="AI3" i="1" s="1"/>
  <c r="AJ3" i="1" s="1"/>
  <c r="AI14" i="1"/>
  <c r="AJ14" i="1" s="1"/>
  <c r="Y25" i="4"/>
  <c r="AD25" i="4" s="1"/>
  <c r="AE25" i="4" s="1"/>
  <c r="AI13" i="1"/>
  <c r="AJ13" i="1" s="1"/>
  <c r="Y24" i="4"/>
  <c r="AD24" i="4" s="1"/>
  <c r="AE24" i="4" s="1"/>
  <c r="Y3" i="4"/>
  <c r="Y5" i="4"/>
  <c r="AD5" i="4" s="1"/>
  <c r="AE5" i="4" s="1"/>
  <c r="AI7" i="1"/>
  <c r="AJ7" i="1" s="1"/>
  <c r="Y4" i="4"/>
  <c r="AD4" i="4" s="1"/>
  <c r="AE4" i="4" s="1"/>
  <c r="AI12" i="1"/>
  <c r="AJ12" i="1" s="1"/>
  <c r="Y2" i="5"/>
  <c r="AE2" i="5" s="1"/>
  <c r="AF2" i="5" s="1"/>
  <c r="AI18" i="1"/>
  <c r="AJ18" i="1" s="1"/>
  <c r="AJ28" i="1"/>
  <c r="AJ23" i="1"/>
  <c r="AJ11" i="1"/>
  <c r="AF11" i="5" s="1"/>
  <c r="AJ27" i="1"/>
  <c r="AJ26" i="1"/>
  <c r="AJ10" i="1"/>
  <c r="AF10" i="5" s="1"/>
  <c r="AJ30" i="1"/>
  <c r="AJ25" i="1"/>
  <c r="AJ21" i="1"/>
  <c r="AJ17" i="1"/>
  <c r="AJ9" i="1"/>
  <c r="AJ5" i="1"/>
  <c r="AJ29" i="1"/>
  <c r="AJ20" i="1"/>
  <c r="AJ16" i="1"/>
  <c r="AJ8" i="1"/>
  <c r="AJ4" i="1"/>
  <c r="AF33" i="1" l="1"/>
  <c r="AE7" i="5"/>
  <c r="AF7" i="5" s="1"/>
  <c r="AC3" i="4"/>
  <c r="AF9" i="5"/>
  <c r="AF5" i="5"/>
  <c r="AG33" i="1"/>
  <c r="AJ22" i="1"/>
  <c r="AE33" i="1"/>
  <c r="AD3" i="4" l="1"/>
  <c r="AE3" i="4" s="1"/>
  <c r="AD6" i="1"/>
  <c r="AI6" i="1" s="1"/>
  <c r="AJ6" i="1" s="1"/>
  <c r="AF6" i="5" s="1"/>
  <c r="AD6" i="4"/>
  <c r="AE6" i="4" s="1"/>
  <c r="AI2" i="1"/>
  <c r="AE8" i="5"/>
  <c r="AF8" i="5" s="1"/>
  <c r="AA13" i="5"/>
  <c r="AF3" i="5"/>
  <c r="AJ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</author>
  </authors>
  <commentList>
    <comment ref="B15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minuter per vecka i alla årskurser
</t>
        </r>
      </text>
    </comment>
    <comment ref="B16" authorId="0" shapeId="0" xr:uid="{00000000-0006-0000-0300-000002000000}">
      <text>
        <r>
          <rPr>
            <sz val="9"/>
            <color indexed="81"/>
            <rFont val="Tahoma"/>
            <family val="2"/>
          </rPr>
          <t>Veckor per läsår</t>
        </r>
      </text>
    </comment>
    <comment ref="B17" authorId="0" shapeId="0" xr:uid="{00000000-0006-0000-0300-000003000000}">
      <text>
        <r>
          <rPr>
            <sz val="9"/>
            <color indexed="81"/>
            <rFont val="Tahoma"/>
            <family val="2"/>
          </rPr>
          <t>summa timmar alla årskurser</t>
        </r>
      </text>
    </comment>
  </commentList>
</comments>
</file>

<file path=xl/sharedStrings.xml><?xml version="1.0" encoding="utf-8"?>
<sst xmlns="http://schemas.openxmlformats.org/spreadsheetml/2006/main" count="2017" uniqueCount="410">
  <si>
    <t>FSK</t>
  </si>
  <si>
    <t>Åk 1</t>
  </si>
  <si>
    <t>Åk 2</t>
  </si>
  <si>
    <t>Lärare</t>
  </si>
  <si>
    <t>Sign</t>
  </si>
  <si>
    <t>TJ</t>
  </si>
  <si>
    <t>U-tid</t>
  </si>
  <si>
    <t>Övr</t>
  </si>
  <si>
    <t>Mel</t>
  </si>
  <si>
    <t>Hög</t>
  </si>
  <si>
    <t>åk 1</t>
  </si>
  <si>
    <t>åk 2</t>
  </si>
  <si>
    <t>åk 3</t>
  </si>
  <si>
    <r>
      <t>Ʃ</t>
    </r>
    <r>
      <rPr>
        <b/>
        <sz val="8.8000000000000007"/>
        <color theme="1"/>
        <rFont val="Calibri"/>
        <family val="2"/>
      </rPr>
      <t xml:space="preserve"> Låg</t>
    </r>
  </si>
  <si>
    <r>
      <t>Ʃ</t>
    </r>
    <r>
      <rPr>
        <b/>
        <sz val="8.8000000000000007"/>
        <color theme="1"/>
        <rFont val="Calibri"/>
        <family val="2"/>
      </rPr>
      <t xml:space="preserve"> Totalt</t>
    </r>
  </si>
  <si>
    <t>Tid kvar</t>
  </si>
  <si>
    <t>Ämne</t>
  </si>
  <si>
    <t>Klass</t>
  </si>
  <si>
    <t>Min</t>
  </si>
  <si>
    <t>Patrik</t>
  </si>
  <si>
    <t>PBA</t>
  </si>
  <si>
    <t>IDH</t>
  </si>
  <si>
    <t>0A</t>
  </si>
  <si>
    <t>1A</t>
  </si>
  <si>
    <t>PBa</t>
  </si>
  <si>
    <t>2A</t>
  </si>
  <si>
    <t>Leyli</t>
  </si>
  <si>
    <t>LAL</t>
  </si>
  <si>
    <t>0B</t>
  </si>
  <si>
    <t>1B</t>
  </si>
  <si>
    <t>2B</t>
  </si>
  <si>
    <t>Magnus</t>
  </si>
  <si>
    <t>MWA</t>
  </si>
  <si>
    <t>0C</t>
  </si>
  <si>
    <t>1C</t>
  </si>
  <si>
    <t>LAl</t>
  </si>
  <si>
    <t>2C</t>
  </si>
  <si>
    <t>Jerker</t>
  </si>
  <si>
    <t>JDA</t>
  </si>
  <si>
    <t>0D</t>
  </si>
  <si>
    <t>1D</t>
  </si>
  <si>
    <t>2D</t>
  </si>
  <si>
    <t>Linnea</t>
  </si>
  <si>
    <t>LKI</t>
  </si>
  <si>
    <t>0E</t>
  </si>
  <si>
    <t>1E</t>
  </si>
  <si>
    <t>2E</t>
  </si>
  <si>
    <t>Tot Fsk</t>
  </si>
  <si>
    <t>Tot Åk 1</t>
  </si>
  <si>
    <t>Åk 3</t>
  </si>
  <si>
    <t>Per</t>
  </si>
  <si>
    <t>3A</t>
  </si>
  <si>
    <t>SL</t>
  </si>
  <si>
    <t>3A:SL:a</t>
  </si>
  <si>
    <t>Lal</t>
  </si>
  <si>
    <t>3B</t>
  </si>
  <si>
    <t>3C</t>
  </si>
  <si>
    <t>JDa</t>
  </si>
  <si>
    <t>3A:SL:b</t>
  </si>
  <si>
    <t>3D</t>
  </si>
  <si>
    <t>3E</t>
  </si>
  <si>
    <t>3B:SL:a</t>
  </si>
  <si>
    <t>Mu</t>
  </si>
  <si>
    <t>MWa</t>
  </si>
  <si>
    <t>3B:SL:b</t>
  </si>
  <si>
    <t>LKi</t>
  </si>
  <si>
    <t>3C:SL:a</t>
  </si>
  <si>
    <t>3C:SL:b</t>
  </si>
  <si>
    <t>-</t>
  </si>
  <si>
    <t>3D:SL:a</t>
  </si>
  <si>
    <t>3D:SL:b</t>
  </si>
  <si>
    <t>Låg</t>
  </si>
  <si>
    <t>åk 4</t>
  </si>
  <si>
    <t>åk 5</t>
  </si>
  <si>
    <t>åk 6</t>
  </si>
  <si>
    <r>
      <t>Ʃ</t>
    </r>
    <r>
      <rPr>
        <b/>
        <sz val="8.8000000000000007"/>
        <color theme="1"/>
        <rFont val="Calibri"/>
        <family val="2"/>
      </rPr>
      <t xml:space="preserve"> Mel</t>
    </r>
  </si>
  <si>
    <t>SV</t>
  </si>
  <si>
    <t>TCR</t>
  </si>
  <si>
    <t>4A</t>
  </si>
  <si>
    <t>SO</t>
  </si>
  <si>
    <t>PJE</t>
  </si>
  <si>
    <t>TOL</t>
  </si>
  <si>
    <t>4A:SL:a</t>
  </si>
  <si>
    <t>LBO</t>
  </si>
  <si>
    <t>4B</t>
  </si>
  <si>
    <t>BGU</t>
  </si>
  <si>
    <t>GIS</t>
  </si>
  <si>
    <t>4C</t>
  </si>
  <si>
    <t>4A:SL:b</t>
  </si>
  <si>
    <t>MJH</t>
  </si>
  <si>
    <t>X</t>
  </si>
  <si>
    <t>IBE</t>
  </si>
  <si>
    <t>MA</t>
  </si>
  <si>
    <t>4B:SL:a</t>
  </si>
  <si>
    <t>SLI</t>
  </si>
  <si>
    <t>4B:SL:b</t>
  </si>
  <si>
    <t>EN</t>
  </si>
  <si>
    <t>ACA</t>
  </si>
  <si>
    <t>NO</t>
  </si>
  <si>
    <t>4C:SL:a</t>
  </si>
  <si>
    <t>4C:SL:b</t>
  </si>
  <si>
    <t>BL</t>
  </si>
  <si>
    <t>HDA</t>
  </si>
  <si>
    <t>MU</t>
  </si>
  <si>
    <t>MTID</t>
  </si>
  <si>
    <t>5A</t>
  </si>
  <si>
    <t>5A:SL:a</t>
  </si>
  <si>
    <t>5B</t>
  </si>
  <si>
    <t>5C</t>
  </si>
  <si>
    <t>5A:SL:b</t>
  </si>
  <si>
    <t>5B:SL:a</t>
  </si>
  <si>
    <t>5B:SL:b</t>
  </si>
  <si>
    <t>5C:SL:a</t>
  </si>
  <si>
    <t>5C:SL:b</t>
  </si>
  <si>
    <t>5A:a</t>
  </si>
  <si>
    <t>5A:b</t>
  </si>
  <si>
    <t>5B:a</t>
  </si>
  <si>
    <t>5B:b</t>
  </si>
  <si>
    <t>5C:a</t>
  </si>
  <si>
    <t>5C:b</t>
  </si>
  <si>
    <t xml:space="preserve">Tot Åk 5 </t>
  </si>
  <si>
    <t>6A</t>
  </si>
  <si>
    <t>6A:SL:a</t>
  </si>
  <si>
    <t>6B</t>
  </si>
  <si>
    <t>6C</t>
  </si>
  <si>
    <t>6A:SL:b</t>
  </si>
  <si>
    <t>6D</t>
  </si>
  <si>
    <t>6B:SL:a</t>
  </si>
  <si>
    <t>6B:SL:b</t>
  </si>
  <si>
    <t>6C:SL:a</t>
  </si>
  <si>
    <t>6C:SL:b</t>
  </si>
  <si>
    <t>6A:a</t>
  </si>
  <si>
    <t>6D:SL:a</t>
  </si>
  <si>
    <t>6A:b</t>
  </si>
  <si>
    <t>6B:a</t>
  </si>
  <si>
    <t>6D:SL:b</t>
  </si>
  <si>
    <t>6B:b</t>
  </si>
  <si>
    <t>6C:a</t>
  </si>
  <si>
    <t>HKK</t>
  </si>
  <si>
    <t>6C:b</t>
  </si>
  <si>
    <t>6D:a</t>
  </si>
  <si>
    <t>6D:b</t>
  </si>
  <si>
    <t>M2SP</t>
  </si>
  <si>
    <t>M2FR</t>
  </si>
  <si>
    <t>M2TY</t>
  </si>
  <si>
    <t>åk 7</t>
  </si>
  <si>
    <t>åk 8</t>
  </si>
  <si>
    <t>åk 9</t>
  </si>
  <si>
    <r>
      <rPr>
        <b/>
        <sz val="11"/>
        <color theme="1"/>
        <rFont val="Calibri"/>
        <family val="2"/>
      </rPr>
      <t>Ʃ</t>
    </r>
    <r>
      <rPr>
        <b/>
        <sz val="8.8000000000000007"/>
        <color theme="1"/>
        <rFont val="Calibri"/>
        <family val="2"/>
      </rPr>
      <t xml:space="preserve"> Hög</t>
    </r>
  </si>
  <si>
    <t>7A</t>
  </si>
  <si>
    <t>7A:SL:a</t>
  </si>
  <si>
    <t>Linda</t>
  </si>
  <si>
    <t>LGU</t>
  </si>
  <si>
    <t>7B</t>
  </si>
  <si>
    <t>7A:SL:b</t>
  </si>
  <si>
    <t>Eric</t>
  </si>
  <si>
    <t>EAN</t>
  </si>
  <si>
    <t>7C</t>
  </si>
  <si>
    <t>Simon</t>
  </si>
  <si>
    <t>SBJ</t>
  </si>
  <si>
    <t>7D</t>
  </si>
  <si>
    <t>Martin</t>
  </si>
  <si>
    <t>MNO</t>
  </si>
  <si>
    <t>7B:SL:a</t>
  </si>
  <si>
    <t>Boris</t>
  </si>
  <si>
    <t>7A:a</t>
  </si>
  <si>
    <t>7B:SL:b</t>
  </si>
  <si>
    <t>Ilham</t>
  </si>
  <si>
    <t>7A:b</t>
  </si>
  <si>
    <t>Rolando</t>
  </si>
  <si>
    <t>RLU</t>
  </si>
  <si>
    <t>7B:a</t>
  </si>
  <si>
    <t>7C:SL:a</t>
  </si>
  <si>
    <t>Ann-Charlotte</t>
  </si>
  <si>
    <t>AKN</t>
  </si>
  <si>
    <t>7B:b</t>
  </si>
  <si>
    <t>NO-LAB</t>
  </si>
  <si>
    <t>7C:SL:b</t>
  </si>
  <si>
    <t>Joanna</t>
  </si>
  <si>
    <t>JNA</t>
  </si>
  <si>
    <t>Mathias</t>
  </si>
  <si>
    <t>7C:a</t>
  </si>
  <si>
    <t>Rocio</t>
  </si>
  <si>
    <t>RAR</t>
  </si>
  <si>
    <t>7C:b</t>
  </si>
  <si>
    <t>7D:SL:a</t>
  </si>
  <si>
    <t>Juan</t>
  </si>
  <si>
    <t>JDE</t>
  </si>
  <si>
    <t>7D:SL:b</t>
  </si>
  <si>
    <t>Alexandra</t>
  </si>
  <si>
    <t>AMA</t>
  </si>
  <si>
    <t>7D:a</t>
  </si>
  <si>
    <t>Ulf</t>
  </si>
  <si>
    <t>ULÖ</t>
  </si>
  <si>
    <t>7D:b</t>
  </si>
  <si>
    <t>Anna</t>
  </si>
  <si>
    <t>ASA</t>
  </si>
  <si>
    <t>Viveca</t>
  </si>
  <si>
    <t>VIVI</t>
  </si>
  <si>
    <t>Sara</t>
  </si>
  <si>
    <t>SAN</t>
  </si>
  <si>
    <t>PULS</t>
  </si>
  <si>
    <t>Micke</t>
  </si>
  <si>
    <t>MKA</t>
  </si>
  <si>
    <t>David</t>
  </si>
  <si>
    <t>DCE</t>
  </si>
  <si>
    <t>Viktoria</t>
  </si>
  <si>
    <t>VVI</t>
  </si>
  <si>
    <t>Monica</t>
  </si>
  <si>
    <t>MHA</t>
  </si>
  <si>
    <t xml:space="preserve">Tot Åk 7 </t>
  </si>
  <si>
    <t>NO - Utveckling</t>
  </si>
  <si>
    <t>NO-U</t>
  </si>
  <si>
    <t>8A</t>
  </si>
  <si>
    <t>8A:SL:a</t>
  </si>
  <si>
    <t>8B</t>
  </si>
  <si>
    <t>8A:SL:b</t>
  </si>
  <si>
    <t>8C</t>
  </si>
  <si>
    <t>8D</t>
  </si>
  <si>
    <t>ALN</t>
  </si>
  <si>
    <t>8B:SL:a</t>
  </si>
  <si>
    <t>8B:SL:b</t>
  </si>
  <si>
    <t>LNO</t>
  </si>
  <si>
    <t>8C:SL:a</t>
  </si>
  <si>
    <t>8A:a</t>
  </si>
  <si>
    <t>8C:SL:b</t>
  </si>
  <si>
    <t>8A:b</t>
  </si>
  <si>
    <t>8B:a</t>
  </si>
  <si>
    <t>8D:SL:a</t>
  </si>
  <si>
    <t>8B:b</t>
  </si>
  <si>
    <t>8D:SL:b</t>
  </si>
  <si>
    <t>8C:a</t>
  </si>
  <si>
    <t>8C:b</t>
  </si>
  <si>
    <t>8D:a</t>
  </si>
  <si>
    <t>8D:b</t>
  </si>
  <si>
    <t xml:space="preserve">Tot Åk 8 </t>
  </si>
  <si>
    <t>9A</t>
  </si>
  <si>
    <t>9A:SL:a</t>
  </si>
  <si>
    <t>9B</t>
  </si>
  <si>
    <t>9A:SL:b</t>
  </si>
  <si>
    <t>9C</t>
  </si>
  <si>
    <t>9B:SL:a</t>
  </si>
  <si>
    <t>9B:SL:b</t>
  </si>
  <si>
    <t>9C:SL:a</t>
  </si>
  <si>
    <t>9A:a</t>
  </si>
  <si>
    <t>9C:SL:b</t>
  </si>
  <si>
    <t>9A:b</t>
  </si>
  <si>
    <t>9B:a</t>
  </si>
  <si>
    <t>9B:b</t>
  </si>
  <si>
    <t>SBj</t>
  </si>
  <si>
    <t>9C:a</t>
  </si>
  <si>
    <t>9C:b</t>
  </si>
  <si>
    <t>EV</t>
  </si>
  <si>
    <t>9EV:a</t>
  </si>
  <si>
    <t>9EV:b</t>
  </si>
  <si>
    <t>9EV:c</t>
  </si>
  <si>
    <t>9EV:d</t>
  </si>
  <si>
    <t>9EV:e</t>
  </si>
  <si>
    <t xml:space="preserve">Tot Åk 9 </t>
  </si>
  <si>
    <t>Åk 7</t>
  </si>
  <si>
    <t>Åk 8</t>
  </si>
  <si>
    <t>Åk 9</t>
  </si>
  <si>
    <t>2020-21 EV</t>
  </si>
  <si>
    <t>2021-22</t>
  </si>
  <si>
    <t>2019-20 EV</t>
  </si>
  <si>
    <t>Puls</t>
  </si>
  <si>
    <t>Temavecka</t>
  </si>
  <si>
    <t>Lektion</t>
  </si>
  <si>
    <t>Ack.</t>
  </si>
  <si>
    <t>Summa</t>
  </si>
  <si>
    <t>Summa kvar</t>
  </si>
  <si>
    <t>2022-23</t>
  </si>
  <si>
    <t>Temavecka VT</t>
  </si>
  <si>
    <t>Veckotid</t>
  </si>
  <si>
    <t>Antal veckor</t>
  </si>
  <si>
    <t>Motsvarande veckotid</t>
  </si>
  <si>
    <t>Timplaner Årstaskolan</t>
  </si>
  <si>
    <t>20-21</t>
  </si>
  <si>
    <t>Uppdaterat 2016-05-08</t>
  </si>
  <si>
    <t>2020-0218</t>
  </si>
  <si>
    <t>veckotimmar per ämne och årskurs enligt Årstaskolans timplan</t>
  </si>
  <si>
    <t>tid per vecka</t>
  </si>
  <si>
    <t>sv</t>
  </si>
  <si>
    <t>en</t>
  </si>
  <si>
    <t>ma</t>
  </si>
  <si>
    <t>spr</t>
  </si>
  <si>
    <t>so</t>
  </si>
  <si>
    <t>no</t>
  </si>
  <si>
    <t>tk</t>
  </si>
  <si>
    <t>hk</t>
  </si>
  <si>
    <t>id</t>
  </si>
  <si>
    <t>bl</t>
  </si>
  <si>
    <t>mu</t>
  </si>
  <si>
    <t>sl</t>
  </si>
  <si>
    <t>ev</t>
  </si>
  <si>
    <t>min</t>
  </si>
  <si>
    <t>tim</t>
  </si>
  <si>
    <t>Skolverket</t>
  </si>
  <si>
    <t>År 1</t>
  </si>
  <si>
    <t>Bild</t>
  </si>
  <si>
    <t>År 2</t>
  </si>
  <si>
    <t>Hemkunskap</t>
  </si>
  <si>
    <t>År 3</t>
  </si>
  <si>
    <t>Idrott</t>
  </si>
  <si>
    <t>År 4</t>
  </si>
  <si>
    <t>Musik</t>
  </si>
  <si>
    <t>År 5</t>
  </si>
  <si>
    <t>Slöjd</t>
  </si>
  <si>
    <t>År 6</t>
  </si>
  <si>
    <t>Svenska</t>
  </si>
  <si>
    <t>År 7</t>
  </si>
  <si>
    <t>Engelska</t>
  </si>
  <si>
    <t>År 8</t>
  </si>
  <si>
    <t>Matematik</t>
  </si>
  <si>
    <t>År 9</t>
  </si>
  <si>
    <t>NO + teknik</t>
  </si>
  <si>
    <t>veckotid</t>
  </si>
  <si>
    <t>Språkval</t>
  </si>
  <si>
    <t>veckor</t>
  </si>
  <si>
    <t>Elevens val</t>
  </si>
  <si>
    <t>totalt</t>
  </si>
  <si>
    <t>skolans val</t>
  </si>
  <si>
    <t>differens</t>
  </si>
  <si>
    <t>Egentlig tid idh - 160. 40 min tas fr EV f Puls</t>
  </si>
  <si>
    <t>Lotta B</t>
  </si>
  <si>
    <t>Marina</t>
  </si>
  <si>
    <t>Martin F</t>
  </si>
  <si>
    <t>Gabriella</t>
  </si>
  <si>
    <t>Lina</t>
  </si>
  <si>
    <t>Hanna</t>
  </si>
  <si>
    <t xml:space="preserve">Therese </t>
  </si>
  <si>
    <t>Sandra</t>
  </si>
  <si>
    <t>Per J</t>
  </si>
  <si>
    <t xml:space="preserve">Linnea </t>
  </si>
  <si>
    <t>Hannah</t>
  </si>
  <si>
    <t>Malin</t>
  </si>
  <si>
    <t>Renata</t>
  </si>
  <si>
    <t>Therese O</t>
  </si>
  <si>
    <t>Cecilia G</t>
  </si>
  <si>
    <t>Hanaa</t>
  </si>
  <si>
    <t>Ola</t>
  </si>
  <si>
    <t>MBA</t>
  </si>
  <si>
    <t>MFE</t>
  </si>
  <si>
    <t>LVO</t>
  </si>
  <si>
    <t>HASI</t>
  </si>
  <si>
    <t>MHI</t>
  </si>
  <si>
    <t>RAN</t>
  </si>
  <si>
    <t>CGR</t>
  </si>
  <si>
    <t>HAEL</t>
  </si>
  <si>
    <t>ONO</t>
  </si>
  <si>
    <t>5EV:a</t>
  </si>
  <si>
    <t>5EV:b</t>
  </si>
  <si>
    <t>5EV:c</t>
  </si>
  <si>
    <t>5EV:d</t>
  </si>
  <si>
    <t>5EV:e</t>
  </si>
  <si>
    <t>Rar</t>
  </si>
  <si>
    <t>6EV:a</t>
  </si>
  <si>
    <t>6EV:b</t>
  </si>
  <si>
    <t>6EV:c</t>
  </si>
  <si>
    <t>6EV:d</t>
  </si>
  <si>
    <t>6EV:e</t>
  </si>
  <si>
    <t>Tot Åk 6</t>
  </si>
  <si>
    <t>Tot Åk 4</t>
  </si>
  <si>
    <t>Jda</t>
  </si>
  <si>
    <t>3E:SL:a</t>
  </si>
  <si>
    <t>3E:SL:b</t>
  </si>
  <si>
    <t>Tot Åk 2</t>
  </si>
  <si>
    <t>Ulö</t>
  </si>
  <si>
    <t>ALI</t>
  </si>
  <si>
    <t>Ean</t>
  </si>
  <si>
    <t>9EV:f</t>
  </si>
  <si>
    <t>August</t>
  </si>
  <si>
    <t xml:space="preserve">Åk 9 </t>
  </si>
  <si>
    <t>HKK fr.o.m. 2020-21</t>
  </si>
  <si>
    <t>Åsa Lind</t>
  </si>
  <si>
    <t>Lki</t>
  </si>
  <si>
    <t>Ny MANO</t>
  </si>
  <si>
    <t>Henrik Zetterlund</t>
  </si>
  <si>
    <t>ViVI</t>
  </si>
  <si>
    <t>ASVSV</t>
  </si>
  <si>
    <t>ASVEN</t>
  </si>
  <si>
    <t>6 M2FR</t>
  </si>
  <si>
    <t>6 M2TY</t>
  </si>
  <si>
    <t>6 ASVSV</t>
  </si>
  <si>
    <t>6 M2SP:a</t>
  </si>
  <si>
    <t>6 M2SP:b</t>
  </si>
  <si>
    <t>6 M2SP:c</t>
  </si>
  <si>
    <t>8 M2SP:a</t>
  </si>
  <si>
    <t>8 M2SP:b</t>
  </si>
  <si>
    <t>8 M2SP:c</t>
  </si>
  <si>
    <t>8 M2FR</t>
  </si>
  <si>
    <t>8 M2TY</t>
  </si>
  <si>
    <t>8 ASVSV</t>
  </si>
  <si>
    <t>8 ASVEN</t>
  </si>
  <si>
    <t>9 M2SP:a</t>
  </si>
  <si>
    <t>9 M2SP:b</t>
  </si>
  <si>
    <t>9 M2SP:c</t>
  </si>
  <si>
    <t>9 M2FR</t>
  </si>
  <si>
    <t>9 M2TY</t>
  </si>
  <si>
    <t>9 ASVSV</t>
  </si>
  <si>
    <t>9 ASVEN</t>
  </si>
  <si>
    <t>7 M2SP:a</t>
  </si>
  <si>
    <t>7 M2SP:b</t>
  </si>
  <si>
    <t>7 M2SP:c</t>
  </si>
  <si>
    <t>7 M2FR</t>
  </si>
  <si>
    <t>7 M2TY</t>
  </si>
  <si>
    <t>7 ASVSV</t>
  </si>
  <si>
    <t>7 ASVEN</t>
  </si>
  <si>
    <t>JQV</t>
  </si>
  <si>
    <t>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</si>
</sst>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8000000000000007"/>
      <color theme="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3" borderId="0" xfId="0" applyFill="1" applyBorder="1"/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7" fillId="9" borderId="16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6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4" fillId="13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14" borderId="16" xfId="0" applyFont="1" applyFill="1" applyBorder="1"/>
    <xf numFmtId="0" fontId="4" fillId="14" borderId="17" xfId="0" applyFont="1" applyFill="1" applyBorder="1"/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/>
    <xf numFmtId="0" fontId="4" fillId="0" borderId="0" xfId="0" applyFont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4" fillId="15" borderId="16" xfId="0" applyFont="1" applyFill="1" applyBorder="1" applyAlignment="1">
      <alignment horizontal="center" vertical="center"/>
    </xf>
    <xf numFmtId="0" fontId="0" fillId="16" borderId="0" xfId="0" applyFill="1"/>
    <xf numFmtId="0" fontId="0" fillId="16" borderId="1" xfId="0" applyFill="1" applyBorder="1"/>
    <xf numFmtId="0" fontId="0" fillId="16" borderId="0" xfId="0" applyFill="1" applyBorder="1"/>
    <xf numFmtId="0" fontId="0" fillId="17" borderId="0" xfId="0" applyFill="1"/>
    <xf numFmtId="0" fontId="0" fillId="17" borderId="1" xfId="0" applyFill="1" applyBorder="1"/>
    <xf numFmtId="0" fontId="0" fillId="18" borderId="0" xfId="0" applyFill="1"/>
    <xf numFmtId="0" fontId="0" fillId="18" borderId="0" xfId="0" applyFill="1" applyBorder="1"/>
    <xf numFmtId="0" fontId="0" fillId="19" borderId="0" xfId="0" applyFill="1" applyBorder="1"/>
    <xf numFmtId="0" fontId="0" fillId="19" borderId="1" xfId="0" applyFill="1" applyBorder="1"/>
    <xf numFmtId="0" fontId="0" fillId="15" borderId="0" xfId="0" applyFill="1" applyBorder="1"/>
    <xf numFmtId="0" fontId="0" fillId="15" borderId="1" xfId="0" applyFill="1" applyBorder="1"/>
    <xf numFmtId="0" fontId="1" fillId="0" borderId="0" xfId="0" applyFont="1"/>
    <xf numFmtId="0" fontId="1" fillId="16" borderId="0" xfId="0" applyFont="1" applyFill="1"/>
    <xf numFmtId="0" fontId="1" fillId="0" borderId="1" xfId="0" applyFont="1" applyBorder="1"/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 applyProtection="1"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3" xfId="0" applyFill="1" applyBorder="1" applyProtection="1"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20" borderId="0" xfId="0" applyFill="1" applyBorder="1" applyProtection="1">
      <protection locked="0"/>
    </xf>
    <xf numFmtId="0" fontId="0" fillId="20" borderId="0" xfId="0" applyFill="1" applyBorder="1" applyAlignment="1" applyProtection="1">
      <alignment horizontal="center"/>
      <protection locked="0"/>
    </xf>
    <xf numFmtId="0" fontId="0" fillId="20" borderId="0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7" borderId="1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" fillId="20" borderId="1" xfId="0" applyFont="1" applyFill="1" applyBorder="1"/>
    <xf numFmtId="0" fontId="0" fillId="20" borderId="0" xfId="0" applyFill="1" applyProtection="1">
      <protection locked="0"/>
    </xf>
    <xf numFmtId="0" fontId="0" fillId="2" borderId="7" xfId="0" applyFill="1" applyBorder="1" applyProtection="1">
      <protection locked="0"/>
    </xf>
    <xf numFmtId="9" fontId="0" fillId="0" borderId="0" xfId="1" applyFont="1" applyFill="1" applyBorder="1" applyAlignment="1" applyProtection="1">
      <alignment horizontal="left"/>
      <protection locked="0"/>
    </xf>
    <xf numFmtId="9" fontId="0" fillId="4" borderId="0" xfId="1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9" fontId="0" fillId="0" borderId="2" xfId="1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2" borderId="1" xfId="0" applyFill="1" applyBorder="1" applyProtection="1"/>
    <xf numFmtId="0" fontId="0" fillId="3" borderId="0" xfId="0" applyFill="1" applyProtection="1"/>
    <xf numFmtId="0" fontId="0" fillId="3" borderId="1" xfId="0" applyFill="1" applyBorder="1" applyProtection="1"/>
    <xf numFmtId="0" fontId="1" fillId="5" borderId="2" xfId="0" applyFon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9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3" borderId="8" xfId="0" applyFill="1" applyBorder="1" applyProtection="1"/>
    <xf numFmtId="0" fontId="0" fillId="3" borderId="18" xfId="0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center"/>
    </xf>
    <xf numFmtId="0" fontId="0" fillId="3" borderId="5" xfId="0" applyFill="1" applyBorder="1" applyProtection="1"/>
    <xf numFmtId="0" fontId="0" fillId="2" borderId="21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2" borderId="8" xfId="0" applyFill="1" applyBorder="1" applyProtection="1"/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2" borderId="10" xfId="0" applyFill="1" applyBorder="1" applyProtection="1"/>
    <xf numFmtId="0" fontId="0" fillId="0" borderId="0" xfId="0" applyProtection="1"/>
    <xf numFmtId="0" fontId="0" fillId="3" borderId="15" xfId="0" applyFill="1" applyBorder="1" applyProtection="1"/>
    <xf numFmtId="0" fontId="0" fillId="3" borderId="13" xfId="0" applyFill="1" applyBorder="1" applyProtection="1"/>
    <xf numFmtId="0" fontId="0" fillId="3" borderId="7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0" xfId="0" applyFill="1" applyBorder="1" applyProtection="1"/>
    <xf numFmtId="0" fontId="0" fillId="3" borderId="14" xfId="0" applyFill="1" applyBorder="1" applyProtection="1"/>
    <xf numFmtId="0" fontId="0" fillId="3" borderId="10" xfId="0" applyFill="1" applyBorder="1" applyProtection="1"/>
    <xf numFmtId="0" fontId="0" fillId="3" borderId="21" xfId="0" applyFill="1" applyBorder="1" applyProtection="1"/>
    <xf numFmtId="0" fontId="0" fillId="2" borderId="4" xfId="0" applyFill="1" applyBorder="1" applyProtection="1"/>
    <xf numFmtId="0" fontId="0" fillId="3" borderId="11" xfId="0" applyFill="1" applyBorder="1" applyProtection="1"/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3" borderId="18" xfId="0" applyFill="1" applyBorder="1" applyProtection="1"/>
    <xf numFmtId="0" fontId="0" fillId="3" borderId="0" xfId="0" applyFill="1" applyBorder="1" applyProtection="1"/>
    <xf numFmtId="0" fontId="0" fillId="3" borderId="15" xfId="0" applyFill="1" applyBorder="1" applyAlignment="1" applyProtection="1">
      <alignment horizontal="center"/>
    </xf>
    <xf numFmtId="0" fontId="0" fillId="2" borderId="18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9" xfId="0" applyBorder="1" applyProtection="1"/>
    <xf numFmtId="0" fontId="1" fillId="7" borderId="2" xfId="0" applyFont="1" applyFill="1" applyBorder="1" applyAlignment="1" applyProtection="1">
      <alignment horizontal="center"/>
    </xf>
    <xf numFmtId="0" fontId="1" fillId="7" borderId="2" xfId="0" applyFont="1" applyFill="1" applyBorder="1" applyProtection="1"/>
    <xf numFmtId="0" fontId="0" fillId="2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3" xfId="0" applyFill="1" applyBorder="1" applyProtection="1"/>
    <xf numFmtId="0" fontId="0" fillId="20" borderId="0" xfId="0" applyFill="1" applyBorder="1" applyProtection="1"/>
    <xf numFmtId="0" fontId="0" fillId="3" borderId="12" xfId="0" applyFill="1" applyBorder="1" applyProtection="1"/>
    <xf numFmtId="0" fontId="0" fillId="3" borderId="12" xfId="0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0" xfId="0" applyFill="1" applyAlignment="1" applyProtection="1"/>
    <xf numFmtId="0" fontId="0" fillId="3" borderId="5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1" xfId="0" applyFill="1" applyBorder="1" applyAlignment="1" applyProtection="1"/>
    <xf numFmtId="0" fontId="1" fillId="6" borderId="2" xfId="0" applyFont="1" applyFill="1" applyBorder="1" applyAlignment="1" applyProtection="1">
      <alignment horizontal="center"/>
    </xf>
    <xf numFmtId="0" fontId="1" fillId="6" borderId="2" xfId="0" applyFont="1" applyFill="1" applyBorder="1" applyProtection="1"/>
    <xf numFmtId="0" fontId="0" fillId="2" borderId="1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3" borderId="18" xfId="0" applyFill="1" applyBorder="1" applyAlignment="1" applyProtection="1"/>
    <xf numFmtId="0" fontId="0" fillId="3" borderId="10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Border="1" applyProtection="1"/>
    <xf numFmtId="0" fontId="1" fillId="0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3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0" fillId="2" borderId="2" xfId="0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3" borderId="2" xfId="0" applyFill="1" applyBorder="1" applyProtection="1"/>
    <xf numFmtId="0" fontId="1" fillId="0" borderId="0" xfId="0" applyFont="1" applyAlignment="1" applyProtection="1">
      <alignment horizontal="right"/>
    </xf>
    <xf numFmtId="0" fontId="0" fillId="3" borderId="23" xfId="0" applyFill="1" applyBorder="1" applyAlignment="1" applyProtection="1">
      <alignment horizontal="center"/>
    </xf>
    <xf numFmtId="0" fontId="0" fillId="3" borderId="23" xfId="0" applyFill="1" applyBorder="1" applyProtection="1"/>
    <xf numFmtId="0" fontId="0" fillId="0" borderId="19" xfId="0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20" xfId="0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21" borderId="2" xfId="0" applyFont="1" applyFill="1" applyBorder="1" applyAlignment="1" applyProtection="1">
      <alignment horizontal="center"/>
      <protection locked="0"/>
    </xf>
    <xf numFmtId="0" fontId="1" fillId="21" borderId="2" xfId="0" applyFont="1" applyFill="1" applyBorder="1" applyProtection="1">
      <protection locked="0"/>
    </xf>
    <xf numFmtId="0" fontId="0" fillId="3" borderId="2" xfId="0" applyFill="1" applyBorder="1" applyAlignment="1" applyProtection="1"/>
    <xf numFmtId="0" fontId="0" fillId="2" borderId="20" xfId="0" applyFill="1" applyBorder="1" applyProtection="1"/>
    <xf numFmtId="0" fontId="0" fillId="2" borderId="22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7" xfId="0" applyFill="1" applyBorder="1" applyProtection="1"/>
    <xf numFmtId="0" fontId="0" fillId="0" borderId="2" xfId="0" applyBorder="1"/>
    <xf numFmtId="0" fontId="0" fillId="2" borderId="23" xfId="0" applyFill="1" applyBorder="1" applyProtection="1"/>
    <xf numFmtId="0" fontId="0" fillId="2" borderId="2" xfId="0" applyFill="1" applyBorder="1" applyAlignment="1" applyProtection="1">
      <alignment horizontal="left"/>
    </xf>
    <xf numFmtId="0" fontId="0" fillId="2" borderId="22" xfId="0" applyFill="1" applyBorder="1" applyProtection="1"/>
    <xf numFmtId="0" fontId="0" fillId="0" borderId="24" xfId="0" applyBorder="1" applyProtection="1"/>
    <xf numFmtId="0" fontId="1" fillId="6" borderId="2" xfId="0" applyFont="1" applyFill="1" applyBorder="1" applyProtection="1">
      <protection locked="0"/>
    </xf>
    <xf numFmtId="0" fontId="1" fillId="6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9" fontId="0" fillId="4" borderId="2" xfId="1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/>
    <xf numFmtId="0" fontId="0" fillId="3" borderId="0" xfId="0" quotePrefix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9" fontId="0" fillId="0" borderId="0" xfId="1" applyFont="1" applyAlignment="1" applyProtection="1">
      <alignment horizontal="left"/>
      <protection locked="0"/>
    </xf>
    <xf numFmtId="0" fontId="0" fillId="22" borderId="0" xfId="0" applyFill="1" applyAlignment="1" applyProtection="1">
      <alignment horizontal="center"/>
      <protection locked="0"/>
    </xf>
    <xf numFmtId="0" fontId="0" fillId="22" borderId="1" xfId="0" applyFill="1" applyBorder="1" applyAlignment="1" applyProtection="1">
      <alignment horizontal="center"/>
      <protection locked="0"/>
    </xf>
    <xf numFmtId="0" fontId="0" fillId="22" borderId="0" xfId="0" applyFill="1" applyBorder="1" applyAlignment="1" applyProtection="1">
      <alignment horizontal="center"/>
      <protection locked="0"/>
    </xf>
    <xf numFmtId="0" fontId="0" fillId="22" borderId="12" xfId="0" applyFill="1" applyBorder="1" applyAlignment="1" applyProtection="1">
      <alignment horizontal="center"/>
      <protection locked="0"/>
    </xf>
    <xf numFmtId="0" fontId="0" fillId="22" borderId="2" xfId="0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zoomScale="80" zoomScaleNormal="80" workbookViewId="0">
      <selection activeCell="J32" sqref="J32"/>
    </sheetView>
  </sheetViews>
  <sheetFormatPr defaultColWidth="8.88671875" defaultRowHeight="14.4" x14ac:dyDescent="0.3"/>
  <cols>
    <col min="1" max="1" width="10.44140625" style="52" bestFit="1" customWidth="1"/>
    <col min="2" max="2" width="6.44140625" style="52" bestFit="1" customWidth="1"/>
    <col min="3" max="3" width="8.44140625" style="52" customWidth="1"/>
    <col min="4" max="4" width="8.88671875" style="52"/>
    <col min="5" max="5" width="6.44140625" style="52" customWidth="1"/>
    <col min="6" max="6" width="8.88671875" style="52"/>
    <col min="7" max="7" width="7.5546875" style="52" customWidth="1"/>
    <col min="8" max="8" width="8.88671875" style="52"/>
    <col min="9" max="9" width="7" style="52" bestFit="1" customWidth="1"/>
    <col min="10" max="11" width="7" style="52" customWidth="1"/>
    <col min="12" max="12" width="8.109375" style="52" customWidth="1"/>
    <col min="13" max="13" width="8.88671875" style="52"/>
    <col min="14" max="14" width="10.109375" style="52" customWidth="1"/>
    <col min="15" max="15" width="8.88671875" style="52"/>
    <col min="16" max="16" width="2.88671875" style="52" customWidth="1"/>
    <col min="17" max="17" width="1.5546875" style="52" customWidth="1"/>
    <col min="18" max="18" width="2.5546875" style="52" customWidth="1"/>
    <col min="19" max="19" width="14.88671875" style="52" bestFit="1" customWidth="1"/>
    <col min="20" max="20" width="9.44140625" style="52" customWidth="1"/>
    <col min="21" max="22" width="8.88671875" style="52"/>
    <col min="23" max="23" width="4.5546875" style="52" customWidth="1"/>
    <col min="24" max="24" width="8.88671875" style="52"/>
    <col min="25" max="25" width="15.5546875" style="52" bestFit="1" customWidth="1"/>
    <col min="26" max="28" width="9.44140625" style="52" customWidth="1"/>
    <col min="29" max="29" width="9.44140625" style="96" customWidth="1"/>
    <col min="30" max="30" width="11.88671875" style="96" bestFit="1" customWidth="1"/>
    <col min="31" max="31" width="9.109375" style="52" bestFit="1" customWidth="1"/>
    <col min="32" max="32" width="11.109375" style="52" bestFit="1" customWidth="1"/>
    <col min="33" max="16384" width="8.88671875" style="52"/>
  </cols>
  <sheetData>
    <row r="1" spans="1:32" ht="15" thickBot="1" x14ac:dyDescent="0.35">
      <c r="A1" s="224" t="s">
        <v>0</v>
      </c>
      <c r="C1" s="153"/>
      <c r="D1" s="153"/>
      <c r="E1" s="153"/>
      <c r="F1" s="224" t="s">
        <v>1</v>
      </c>
      <c r="H1" s="153"/>
      <c r="I1" s="153"/>
      <c r="J1" s="153"/>
      <c r="K1" s="224" t="s">
        <v>2</v>
      </c>
      <c r="M1" s="153"/>
      <c r="N1" s="153"/>
      <c r="O1" s="153"/>
      <c r="P1" s="58"/>
      <c r="S1" s="53" t="s">
        <v>3</v>
      </c>
      <c r="T1" s="53" t="s">
        <v>4</v>
      </c>
      <c r="U1" s="53" t="s">
        <v>5</v>
      </c>
      <c r="V1" s="194" t="s">
        <v>6</v>
      </c>
      <c r="W1" s="54" t="s">
        <v>7</v>
      </c>
      <c r="X1" s="194" t="s">
        <v>8</v>
      </c>
      <c r="Y1" s="194" t="s">
        <v>9</v>
      </c>
      <c r="Z1" s="194" t="s">
        <v>0</v>
      </c>
      <c r="AA1" s="194" t="s">
        <v>10</v>
      </c>
      <c r="AB1" s="194" t="s">
        <v>11</v>
      </c>
      <c r="AC1" s="194" t="s">
        <v>12</v>
      </c>
      <c r="AD1" s="195" t="s">
        <v>13</v>
      </c>
      <c r="AE1" s="195" t="s">
        <v>14</v>
      </c>
      <c r="AF1" s="194" t="s">
        <v>15</v>
      </c>
    </row>
    <row r="2" spans="1:32" ht="15" thickBot="1" x14ac:dyDescent="0.35">
      <c r="A2" s="130" t="s">
        <v>16</v>
      </c>
      <c r="B2" s="51" t="s">
        <v>3</v>
      </c>
      <c r="C2" s="130" t="s">
        <v>17</v>
      </c>
      <c r="D2" s="130" t="s">
        <v>18</v>
      </c>
      <c r="E2" s="129"/>
      <c r="F2" s="130" t="s">
        <v>16</v>
      </c>
      <c r="G2" s="51" t="s">
        <v>3</v>
      </c>
      <c r="H2" s="130" t="s">
        <v>17</v>
      </c>
      <c r="I2" s="130" t="s">
        <v>18</v>
      </c>
      <c r="J2" s="129"/>
      <c r="K2" s="130" t="s">
        <v>16</v>
      </c>
      <c r="L2" s="51" t="s">
        <v>3</v>
      </c>
      <c r="M2" s="130" t="s">
        <v>17</v>
      </c>
      <c r="N2" s="130" t="s">
        <v>18</v>
      </c>
      <c r="O2" s="129"/>
      <c r="P2" s="221"/>
      <c r="S2" s="55" t="s">
        <v>19</v>
      </c>
      <c r="T2" s="55" t="s">
        <v>20</v>
      </c>
      <c r="U2" s="117">
        <v>1</v>
      </c>
      <c r="V2" s="197">
        <f>U2*1080</f>
        <v>1080</v>
      </c>
      <c r="W2" s="56"/>
      <c r="X2" s="56">
        <f>SUMIF('TJ Mellan'!$T$2:$T$31,'TJ Låg'!T2,'TJ Mellan'!$AC$2:$AC$31)</f>
        <v>0</v>
      </c>
      <c r="Y2" s="56">
        <f>SUMIF('TJ Hög'!$Y$2:$Y$32,'TJ Låg'!T2,'TJ Hög'!$AH$2:$AH$32)</f>
        <v>670</v>
      </c>
      <c r="Z2" s="56">
        <f>SUMIF($B$3:$B$7,S2,$D$3:$D$7)</f>
        <v>0</v>
      </c>
      <c r="AA2" s="56">
        <f>SUMIF($G$3:$G$7,T2,$I$3:$I$7)</f>
        <v>0</v>
      </c>
      <c r="AB2" s="56">
        <f>SUMIF($L$3:$L$7,T2,$N$3:$N$7)</f>
        <v>200</v>
      </c>
      <c r="AC2" s="56">
        <f>SUMIF($B$13:$B$22,T2,$D$13:$D$22)+SUMIF($G$13:$G$28,T2,$I$13:$I$28)+SUMIF($L$13:$L$28,T2,$N$13:$N$28)</f>
        <v>200</v>
      </c>
      <c r="AD2" s="197">
        <f>SUM(Z2:AC2)</f>
        <v>400</v>
      </c>
      <c r="AE2" s="198">
        <f>AD2+W2+X2+Y2</f>
        <v>1070</v>
      </c>
      <c r="AF2" s="153">
        <f t="shared" ref="AF2:AF12" si="0">AE2-V2</f>
        <v>-10</v>
      </c>
    </row>
    <row r="3" spans="1:32" x14ac:dyDescent="0.3">
      <c r="A3" s="125" t="s">
        <v>21</v>
      </c>
      <c r="B3" s="270" t="s">
        <v>408</v>
      </c>
      <c r="C3" s="226" t="s">
        <v>22</v>
      </c>
      <c r="D3" s="227">
        <v>60</v>
      </c>
      <c r="E3" s="227"/>
      <c r="F3" s="165" t="s">
        <v>21</v>
      </c>
      <c r="G3" s="273" t="s">
        <v>27</v>
      </c>
      <c r="H3" s="181" t="s">
        <v>23</v>
      </c>
      <c r="I3" s="144">
        <f>Timplan!K5</f>
        <v>100</v>
      </c>
      <c r="J3" s="183"/>
      <c r="K3" s="125" t="s">
        <v>21</v>
      </c>
      <c r="L3" s="62" t="s">
        <v>24</v>
      </c>
      <c r="M3" s="226" t="s">
        <v>25</v>
      </c>
      <c r="N3" s="227">
        <f>Timplan!$K$6</f>
        <v>100</v>
      </c>
      <c r="O3" s="226"/>
      <c r="P3" s="58"/>
      <c r="S3" s="59" t="s">
        <v>26</v>
      </c>
      <c r="T3" s="59" t="s">
        <v>27</v>
      </c>
      <c r="U3" s="118">
        <v>1</v>
      </c>
      <c r="V3" s="208">
        <v>1080</v>
      </c>
      <c r="W3" s="60"/>
      <c r="X3" s="60">
        <f>SUMIF('TJ Mellan'!$T$2:$T$31,'TJ Låg'!T3,'TJ Mellan'!$AC$2:$AC$31)</f>
        <v>370</v>
      </c>
      <c r="Y3" s="60">
        <f>SUMIF('TJ Hög'!$Y$2:$Y$32,'TJ Låg'!T3,'TJ Hög'!$AH$2:$AH$32)</f>
        <v>0</v>
      </c>
      <c r="Z3" s="60">
        <f t="shared" ref="Z3:Z12" si="1">SUMIF($B$3:$B$7,S3,$D$3:$D$7)</f>
        <v>0</v>
      </c>
      <c r="AA3" s="60">
        <f t="shared" ref="AA3:AA12" si="2">SUMIF($G$3:$G$7,T3,$I$3:$I$7)</f>
        <v>100</v>
      </c>
      <c r="AB3" s="60">
        <f t="shared" ref="AB3:AB12" si="3">SUMIF($L$3:$L$7,T3,$N$3:$N$7)</f>
        <v>300</v>
      </c>
      <c r="AC3" s="60">
        <f t="shared" ref="AC3:AC12" si="4">SUMIF($B$13:$B$22,T3,$D$13:$D$22)+SUMIF($G$13:$G$28,T3,$I$13:$I$28)+SUMIF($L$13:$L$28,T3,$N$13:$N$28)</f>
        <v>300</v>
      </c>
      <c r="AD3" s="208">
        <f t="shared" ref="AD3:AD12" si="5">SUM(Z3:AC3)</f>
        <v>700</v>
      </c>
      <c r="AE3" s="200">
        <f t="shared" ref="AE3:AE12" si="6">AD3+W3+X3+Y3</f>
        <v>1070</v>
      </c>
      <c r="AF3" s="153">
        <f t="shared" si="0"/>
        <v>-10</v>
      </c>
    </row>
    <row r="4" spans="1:32" x14ac:dyDescent="0.3">
      <c r="A4" s="125" t="s">
        <v>21</v>
      </c>
      <c r="B4" s="270" t="s">
        <v>408</v>
      </c>
      <c r="C4" s="132" t="s">
        <v>28</v>
      </c>
      <c r="D4" s="166">
        <v>60</v>
      </c>
      <c r="E4" s="166"/>
      <c r="F4" s="134" t="s">
        <v>21</v>
      </c>
      <c r="G4" s="272" t="s">
        <v>408</v>
      </c>
      <c r="H4" s="169" t="s">
        <v>29</v>
      </c>
      <c r="I4" s="144">
        <f>Timplan!K5</f>
        <v>100</v>
      </c>
      <c r="J4" s="141"/>
      <c r="K4" s="125" t="s">
        <v>21</v>
      </c>
      <c r="L4" s="62" t="s">
        <v>24</v>
      </c>
      <c r="M4" s="132" t="s">
        <v>30</v>
      </c>
      <c r="N4" s="166">
        <f>Timplan!$K$6</f>
        <v>100</v>
      </c>
      <c r="O4" s="132"/>
      <c r="P4" s="58"/>
      <c r="S4" s="55" t="s">
        <v>31</v>
      </c>
      <c r="T4" s="55" t="s">
        <v>32</v>
      </c>
      <c r="U4" s="117">
        <v>1</v>
      </c>
      <c r="V4" s="197">
        <f t="shared" ref="V4:V12" si="7">U4*1080</f>
        <v>1080</v>
      </c>
      <c r="W4" s="56"/>
      <c r="X4" s="56">
        <f>SUMIF('TJ Mellan'!$T$2:$T$31,'TJ Låg'!T4,'TJ Mellan'!$AC$2:$AC$31)</f>
        <v>980</v>
      </c>
      <c r="Y4" s="56">
        <f>SUMIF('TJ Hög'!$Y$2:$Y$32,'TJ Låg'!T4,'TJ Hög'!$AH$2:$AH$32)</f>
        <v>0</v>
      </c>
      <c r="Z4" s="56">
        <f t="shared" si="1"/>
        <v>0</v>
      </c>
      <c r="AA4" s="56">
        <f t="shared" si="2"/>
        <v>0</v>
      </c>
      <c r="AB4" s="56">
        <f t="shared" si="3"/>
        <v>0</v>
      </c>
      <c r="AC4" s="56">
        <f t="shared" si="4"/>
        <v>80</v>
      </c>
      <c r="AD4" s="197">
        <f t="shared" si="5"/>
        <v>80</v>
      </c>
      <c r="AE4" s="198">
        <f t="shared" si="6"/>
        <v>1060</v>
      </c>
      <c r="AF4" s="153">
        <f t="shared" si="0"/>
        <v>-20</v>
      </c>
    </row>
    <row r="5" spans="1:32" x14ac:dyDescent="0.3">
      <c r="A5" s="125" t="s">
        <v>21</v>
      </c>
      <c r="B5" s="272" t="s">
        <v>408</v>
      </c>
      <c r="C5" s="132" t="s">
        <v>33</v>
      </c>
      <c r="D5" s="166">
        <v>60</v>
      </c>
      <c r="E5" s="166"/>
      <c r="F5" s="134" t="s">
        <v>21</v>
      </c>
      <c r="G5" s="272" t="s">
        <v>408</v>
      </c>
      <c r="H5" s="169" t="s">
        <v>34</v>
      </c>
      <c r="I5" s="144">
        <f>Timplan!K5</f>
        <v>100</v>
      </c>
      <c r="J5" s="141"/>
      <c r="K5" s="125" t="s">
        <v>21</v>
      </c>
      <c r="L5" s="63" t="s">
        <v>35</v>
      </c>
      <c r="M5" s="132" t="s">
        <v>36</v>
      </c>
      <c r="N5" s="166">
        <f>Timplan!$K$6</f>
        <v>100</v>
      </c>
      <c r="O5" s="132"/>
      <c r="P5" s="58"/>
      <c r="S5" s="59" t="s">
        <v>37</v>
      </c>
      <c r="T5" s="59" t="s">
        <v>38</v>
      </c>
      <c r="U5" s="118">
        <v>1</v>
      </c>
      <c r="V5" s="208">
        <f t="shared" si="7"/>
        <v>1080</v>
      </c>
      <c r="W5" s="60"/>
      <c r="X5" s="60">
        <f>SUMIF('TJ Mellan'!$T$2:$T$31,'TJ Låg'!T5,'TJ Mellan'!$AC$2:$AC$31)</f>
        <v>750</v>
      </c>
      <c r="Y5" s="60">
        <f>SUMIF('TJ Hög'!$Y$2:$Y$32,'TJ Låg'!T5,'TJ Hög'!$AH$2:$AH$32)</f>
        <v>0</v>
      </c>
      <c r="Z5" s="60">
        <f t="shared" si="1"/>
        <v>0</v>
      </c>
      <c r="AA5" s="60">
        <f t="shared" si="2"/>
        <v>0</v>
      </c>
      <c r="AB5" s="60">
        <f t="shared" si="3"/>
        <v>0</v>
      </c>
      <c r="AC5" s="60">
        <f t="shared" si="4"/>
        <v>400</v>
      </c>
      <c r="AD5" s="208">
        <f t="shared" si="5"/>
        <v>400</v>
      </c>
      <c r="AE5" s="200">
        <f t="shared" si="6"/>
        <v>1150</v>
      </c>
      <c r="AF5" s="153">
        <f t="shared" si="0"/>
        <v>70</v>
      </c>
    </row>
    <row r="6" spans="1:32" x14ac:dyDescent="0.3">
      <c r="A6" s="160" t="s">
        <v>21</v>
      </c>
      <c r="B6" s="63" t="s">
        <v>68</v>
      </c>
      <c r="C6" s="132" t="s">
        <v>39</v>
      </c>
      <c r="D6" s="166" t="s">
        <v>68</v>
      </c>
      <c r="E6" s="166"/>
      <c r="F6" s="134" t="s">
        <v>21</v>
      </c>
      <c r="G6" s="272" t="s">
        <v>408</v>
      </c>
      <c r="H6" s="169" t="s">
        <v>40</v>
      </c>
      <c r="I6" s="144">
        <f>Timplan!K5</f>
        <v>100</v>
      </c>
      <c r="J6" s="141"/>
      <c r="K6" s="160" t="s">
        <v>21</v>
      </c>
      <c r="L6" s="63" t="s">
        <v>35</v>
      </c>
      <c r="M6" s="132" t="s">
        <v>41</v>
      </c>
      <c r="N6" s="166">
        <f>Timplan!$K$6</f>
        <v>100</v>
      </c>
      <c r="O6" s="132"/>
      <c r="P6" s="58"/>
      <c r="S6" s="55" t="s">
        <v>42</v>
      </c>
      <c r="T6" s="55" t="s">
        <v>43</v>
      </c>
      <c r="U6" s="117">
        <v>1</v>
      </c>
      <c r="V6" s="197">
        <f t="shared" si="7"/>
        <v>1080</v>
      </c>
      <c r="W6" s="56"/>
      <c r="X6" s="56">
        <f>SUMIF('TJ Mellan'!$T$2:$T$31,'TJ Låg'!T6,'TJ Mellan'!$AC$2:$AC$31)</f>
        <v>510</v>
      </c>
      <c r="Y6" s="56">
        <f>SUMIF('TJ Hög'!$Y$2:$Y$32,'TJ Låg'!T6,'TJ Hög'!$AH$2:$AH$32)</f>
        <v>240</v>
      </c>
      <c r="Z6" s="56">
        <f t="shared" si="1"/>
        <v>0</v>
      </c>
      <c r="AA6" s="56">
        <f t="shared" si="2"/>
        <v>0</v>
      </c>
      <c r="AB6" s="56">
        <f t="shared" si="3"/>
        <v>0</v>
      </c>
      <c r="AC6" s="56">
        <f t="shared" si="4"/>
        <v>160</v>
      </c>
      <c r="AD6" s="197">
        <f t="shared" si="5"/>
        <v>160</v>
      </c>
      <c r="AE6" s="198">
        <f t="shared" si="6"/>
        <v>910</v>
      </c>
      <c r="AF6" s="153">
        <f t="shared" si="0"/>
        <v>-170</v>
      </c>
    </row>
    <row r="7" spans="1:32" ht="15" thickBot="1" x14ac:dyDescent="0.35">
      <c r="A7" s="225" t="s">
        <v>21</v>
      </c>
      <c r="B7" s="209" t="s">
        <v>68</v>
      </c>
      <c r="C7" s="228" t="s">
        <v>44</v>
      </c>
      <c r="D7" s="229" t="s">
        <v>68</v>
      </c>
      <c r="E7" s="229"/>
      <c r="F7" s="230" t="s">
        <v>21</v>
      </c>
      <c r="G7" s="274" t="s">
        <v>408</v>
      </c>
      <c r="H7" s="230" t="s">
        <v>45</v>
      </c>
      <c r="I7" s="232">
        <f>Timplan!K5</f>
        <v>100</v>
      </c>
      <c r="J7" s="233"/>
      <c r="K7" s="225" t="s">
        <v>21</v>
      </c>
      <c r="L7" s="213" t="s">
        <v>35</v>
      </c>
      <c r="M7" s="228" t="s">
        <v>46</v>
      </c>
      <c r="N7" s="229">
        <f>Timplan!$K$6</f>
        <v>100</v>
      </c>
      <c r="O7" s="228"/>
      <c r="P7" s="58"/>
      <c r="S7" s="59"/>
      <c r="T7" s="59" t="s">
        <v>81</v>
      </c>
      <c r="U7" s="118">
        <v>1</v>
      </c>
      <c r="V7" s="208">
        <f t="shared" si="7"/>
        <v>1080</v>
      </c>
      <c r="W7" s="60"/>
      <c r="X7" s="60">
        <f>SUMIF('TJ Mellan'!$T$2:$T$31,'TJ Låg'!T7,'TJ Mellan'!$AC$2:$AC$31)</f>
        <v>320</v>
      </c>
      <c r="Y7" s="60">
        <f>SUMIF('TJ Hög'!$Y$2:$Y$32,'TJ Låg'!T7,'TJ Hög'!$AH$2:$AH$32)</f>
        <v>0</v>
      </c>
      <c r="Z7" s="60">
        <f t="shared" si="1"/>
        <v>0</v>
      </c>
      <c r="AA7" s="60">
        <f t="shared" si="2"/>
        <v>0</v>
      </c>
      <c r="AB7" s="60">
        <f t="shared" si="3"/>
        <v>0</v>
      </c>
      <c r="AC7" s="60">
        <f>SUMIF($B$13:$B$22,T7,$D$13:$D$22)+SUMIF($G$13:$G$28,T7,$I$13:$I$28)+SUMIF($L$13:$L$28,T7,$N$13:$N$28)</f>
        <v>240</v>
      </c>
      <c r="AD7" s="208">
        <f t="shared" si="5"/>
        <v>240</v>
      </c>
      <c r="AE7" s="200">
        <f t="shared" si="6"/>
        <v>560</v>
      </c>
      <c r="AF7" s="153">
        <f t="shared" si="0"/>
        <v>-520</v>
      </c>
    </row>
    <row r="8" spans="1:32" ht="15" thickBot="1" x14ac:dyDescent="0.35">
      <c r="A8" s="58"/>
      <c r="B8" s="108"/>
      <c r="C8" s="199"/>
      <c r="D8" s="196"/>
      <c r="E8" s="199"/>
      <c r="F8" s="199"/>
      <c r="G8" s="58"/>
      <c r="H8" s="196"/>
      <c r="I8" s="196"/>
      <c r="J8" s="199"/>
      <c r="K8" s="153"/>
      <c r="M8" s="153"/>
      <c r="N8" s="153"/>
      <c r="O8" s="153"/>
      <c r="P8" s="58"/>
      <c r="S8" s="55"/>
      <c r="T8" s="55" t="s">
        <v>409</v>
      </c>
      <c r="U8" s="117"/>
      <c r="V8" s="197">
        <f t="shared" si="7"/>
        <v>0</v>
      </c>
      <c r="W8" s="56"/>
      <c r="X8" s="56">
        <f>SUMIF('TJ Mellan'!$T$2:$T$31,'TJ Låg'!T8,'TJ Mellan'!$AC$2:$AC$31)</f>
        <v>0</v>
      </c>
      <c r="Y8" s="56">
        <f>SUMIF('TJ Hög'!$Y$2:$Y$32,'TJ Låg'!T8,'TJ Hög'!$AH$2:$AH$32)</f>
        <v>0</v>
      </c>
      <c r="Z8" s="56">
        <f t="shared" si="1"/>
        <v>0</v>
      </c>
      <c r="AA8" s="56">
        <f t="shared" si="2"/>
        <v>0</v>
      </c>
      <c r="AB8" s="56">
        <f t="shared" si="3"/>
        <v>0</v>
      </c>
      <c r="AC8" s="56">
        <f t="shared" si="4"/>
        <v>120</v>
      </c>
      <c r="AD8" s="197">
        <f t="shared" si="5"/>
        <v>120</v>
      </c>
      <c r="AE8" s="198">
        <f t="shared" si="6"/>
        <v>120</v>
      </c>
      <c r="AF8" s="153">
        <f t="shared" si="0"/>
        <v>120</v>
      </c>
    </row>
    <row r="9" spans="1:32" ht="15" thickBot="1" x14ac:dyDescent="0.35">
      <c r="A9" s="58"/>
      <c r="B9" s="108"/>
      <c r="C9" s="231" t="s">
        <v>47</v>
      </c>
      <c r="D9" s="174">
        <f>SUM(D3:D7)</f>
        <v>180</v>
      </c>
      <c r="E9" s="199"/>
      <c r="F9" s="199"/>
      <c r="G9" s="58"/>
      <c r="H9" s="198" t="s">
        <v>48</v>
      </c>
      <c r="I9" s="234">
        <f>SUM(I3:I8)</f>
        <v>500</v>
      </c>
      <c r="J9" s="199"/>
      <c r="K9" s="199"/>
      <c r="L9" s="58"/>
      <c r="M9" s="198" t="s">
        <v>366</v>
      </c>
      <c r="N9" s="234">
        <f>SUM(N3:N8)</f>
        <v>500</v>
      </c>
      <c r="O9" s="196"/>
      <c r="P9" s="58"/>
      <c r="S9" s="59"/>
      <c r="T9" s="59"/>
      <c r="U9" s="118"/>
      <c r="V9" s="208">
        <f t="shared" si="7"/>
        <v>0</v>
      </c>
      <c r="W9" s="60"/>
      <c r="X9" s="60">
        <f>SUMIF('TJ Mellan'!$T$2:$T$31,'TJ Låg'!T9,'TJ Mellan'!$AC$2:$AC$31)</f>
        <v>0</v>
      </c>
      <c r="Y9" s="60">
        <f>SUMIF('TJ Hög'!$Y$2:$Y$32,'TJ Låg'!T9,'TJ Hög'!$AH$2:$AH$32)</f>
        <v>0</v>
      </c>
      <c r="Z9" s="60">
        <f t="shared" si="1"/>
        <v>0</v>
      </c>
      <c r="AA9" s="60">
        <f t="shared" si="2"/>
        <v>0</v>
      </c>
      <c r="AB9" s="60">
        <f t="shared" si="3"/>
        <v>0</v>
      </c>
      <c r="AC9" s="60">
        <f t="shared" si="4"/>
        <v>0</v>
      </c>
      <c r="AD9" s="208">
        <f t="shared" si="5"/>
        <v>0</v>
      </c>
      <c r="AE9" s="200">
        <f t="shared" si="6"/>
        <v>0</v>
      </c>
      <c r="AF9" s="153">
        <f t="shared" si="0"/>
        <v>0</v>
      </c>
    </row>
    <row r="10" spans="1:32" x14ac:dyDescent="0.3">
      <c r="A10" s="58"/>
      <c r="B10" s="108"/>
      <c r="C10" s="58"/>
      <c r="D10" s="108"/>
      <c r="E10" s="58"/>
      <c r="F10" s="58"/>
      <c r="G10" s="58"/>
      <c r="H10" s="108"/>
      <c r="I10" s="108"/>
      <c r="J10" s="58"/>
      <c r="K10" s="58"/>
      <c r="L10" s="58"/>
      <c r="M10" s="58"/>
      <c r="N10" s="108"/>
      <c r="O10" s="108"/>
      <c r="P10" s="58"/>
      <c r="S10" s="55"/>
      <c r="T10" s="55"/>
      <c r="U10" s="117"/>
      <c r="V10" s="197">
        <f t="shared" si="7"/>
        <v>0</v>
      </c>
      <c r="W10" s="56"/>
      <c r="X10" s="56">
        <f>SUMIF('TJ Mellan'!$T$2:$T$31,'TJ Låg'!T10,'TJ Mellan'!$AC$2:$AC$31)</f>
        <v>0</v>
      </c>
      <c r="Y10" s="56">
        <f>SUMIF('TJ Hög'!$Y$2:$Y$32,'TJ Låg'!T10,'TJ Hög'!$AH$2:$AH$32)</f>
        <v>0</v>
      </c>
      <c r="Z10" s="56">
        <f t="shared" si="1"/>
        <v>0</v>
      </c>
      <c r="AA10" s="56">
        <f t="shared" si="2"/>
        <v>0</v>
      </c>
      <c r="AB10" s="56">
        <f t="shared" si="3"/>
        <v>0</v>
      </c>
      <c r="AC10" s="56">
        <f t="shared" si="4"/>
        <v>0</v>
      </c>
      <c r="AD10" s="197">
        <f t="shared" si="5"/>
        <v>0</v>
      </c>
      <c r="AE10" s="198">
        <f t="shared" si="6"/>
        <v>0</v>
      </c>
      <c r="AF10" s="153">
        <f t="shared" si="0"/>
        <v>0</v>
      </c>
    </row>
    <row r="11" spans="1:32" x14ac:dyDescent="0.3">
      <c r="A11" s="235" t="s">
        <v>49</v>
      </c>
      <c r="B11" s="108"/>
      <c r="C11" s="199"/>
      <c r="D11" s="196"/>
      <c r="E11" s="199"/>
      <c r="F11" s="199"/>
      <c r="G11" s="58"/>
      <c r="H11" s="196"/>
      <c r="I11" s="196"/>
      <c r="J11" s="199"/>
      <c r="K11" s="58"/>
      <c r="L11" s="58"/>
      <c r="M11" s="58"/>
      <c r="N11" s="108"/>
      <c r="O11" s="108"/>
      <c r="P11" s="58"/>
      <c r="S11" s="59"/>
      <c r="T11" s="59"/>
      <c r="U11" s="118"/>
      <c r="V11" s="208">
        <f t="shared" si="7"/>
        <v>0</v>
      </c>
      <c r="W11" s="60"/>
      <c r="X11" s="60">
        <f>SUMIF('TJ Mellan'!$T$2:$T$31,'TJ Låg'!T11,'TJ Mellan'!$AC$2:$AC$31)</f>
        <v>0</v>
      </c>
      <c r="Y11" s="60">
        <f>SUMIF('TJ Hög'!$Y$2:$Y$32,'TJ Låg'!T11,'TJ Hög'!$AH$2:$AH$32)</f>
        <v>0</v>
      </c>
      <c r="Z11" s="60">
        <f t="shared" si="1"/>
        <v>0</v>
      </c>
      <c r="AA11" s="60">
        <f t="shared" si="2"/>
        <v>0</v>
      </c>
      <c r="AB11" s="60">
        <f t="shared" si="3"/>
        <v>0</v>
      </c>
      <c r="AC11" s="60">
        <f t="shared" si="4"/>
        <v>0</v>
      </c>
      <c r="AD11" s="208">
        <f t="shared" si="5"/>
        <v>0</v>
      </c>
      <c r="AE11" s="200">
        <f t="shared" si="6"/>
        <v>0</v>
      </c>
      <c r="AF11" s="153">
        <f t="shared" si="0"/>
        <v>0</v>
      </c>
    </row>
    <row r="12" spans="1:32" ht="15" thickBot="1" x14ac:dyDescent="0.35">
      <c r="A12" s="175" t="s">
        <v>16</v>
      </c>
      <c r="B12" s="88" t="s">
        <v>3</v>
      </c>
      <c r="C12" s="175" t="s">
        <v>17</v>
      </c>
      <c r="D12" s="176" t="s">
        <v>18</v>
      </c>
      <c r="E12" s="176"/>
      <c r="F12" s="175" t="s">
        <v>16</v>
      </c>
      <c r="G12" s="88" t="s">
        <v>3</v>
      </c>
      <c r="H12" s="175" t="s">
        <v>18</v>
      </c>
      <c r="I12" s="175" t="s">
        <v>18</v>
      </c>
      <c r="J12" s="175" t="s">
        <v>50</v>
      </c>
      <c r="K12" s="175" t="s">
        <v>16</v>
      </c>
      <c r="L12" s="88" t="s">
        <v>3</v>
      </c>
      <c r="M12" s="175" t="s">
        <v>18</v>
      </c>
      <c r="N12" s="175" t="s">
        <v>18</v>
      </c>
      <c r="O12" s="175" t="s">
        <v>50</v>
      </c>
      <c r="P12" s="58"/>
      <c r="S12" s="122"/>
      <c r="T12" s="122"/>
      <c r="U12" s="120"/>
      <c r="V12" s="202">
        <f t="shared" si="7"/>
        <v>0</v>
      </c>
      <c r="W12" s="121"/>
      <c r="X12" s="121">
        <f>SUMIF('TJ Mellan'!$T$2:$T$31,'TJ Låg'!T12,'TJ Mellan'!$AC$2:$AC$31)</f>
        <v>0</v>
      </c>
      <c r="Y12" s="121">
        <f>SUMIF('TJ Hög'!$Y$2:$Y$32,'TJ Låg'!T12,'TJ Hög'!$AH$2:$AH$32)</f>
        <v>0</v>
      </c>
      <c r="Z12" s="121">
        <f t="shared" si="1"/>
        <v>0</v>
      </c>
      <c r="AA12" s="121">
        <f t="shared" si="2"/>
        <v>0</v>
      </c>
      <c r="AB12" s="121">
        <f t="shared" si="3"/>
        <v>0</v>
      </c>
      <c r="AC12" s="121">
        <f t="shared" si="4"/>
        <v>0</v>
      </c>
      <c r="AD12" s="202">
        <f t="shared" si="5"/>
        <v>0</v>
      </c>
      <c r="AE12" s="204">
        <f t="shared" si="6"/>
        <v>0</v>
      </c>
      <c r="AF12" s="249">
        <f t="shared" si="0"/>
        <v>0</v>
      </c>
    </row>
    <row r="13" spans="1:32" x14ac:dyDescent="0.3">
      <c r="A13" s="125" t="s">
        <v>21</v>
      </c>
      <c r="B13" s="62" t="s">
        <v>24</v>
      </c>
      <c r="C13" s="226" t="s">
        <v>51</v>
      </c>
      <c r="D13" s="227">
        <f>Timplan!K7</f>
        <v>100</v>
      </c>
      <c r="E13" s="133"/>
      <c r="F13" s="165" t="s">
        <v>52</v>
      </c>
      <c r="G13" s="273" t="s">
        <v>81</v>
      </c>
      <c r="H13" s="144" t="s">
        <v>53</v>
      </c>
      <c r="I13" s="144">
        <f>Timplan!N7/2</f>
        <v>40</v>
      </c>
      <c r="J13" s="144">
        <f>I13*2</f>
        <v>80</v>
      </c>
      <c r="K13" s="165" t="s">
        <v>52</v>
      </c>
      <c r="L13" s="273" t="s">
        <v>363</v>
      </c>
      <c r="M13" s="144" t="s">
        <v>364</v>
      </c>
      <c r="N13" s="144">
        <v>40</v>
      </c>
      <c r="O13" s="144">
        <f>N13*2</f>
        <v>80</v>
      </c>
      <c r="P13" s="58"/>
      <c r="S13" s="55"/>
      <c r="T13" s="55"/>
      <c r="U13" s="117"/>
      <c r="V13" s="196"/>
      <c r="W13" s="108"/>
      <c r="X13" s="196"/>
      <c r="Y13" s="196"/>
      <c r="Z13" s="196">
        <f>SUM(Z2:Z12)</f>
        <v>0</v>
      </c>
      <c r="AA13" s="205">
        <f>SUM(AA2:AA12)</f>
        <v>100</v>
      </c>
      <c r="AB13" s="205">
        <f>SUM(AB2:AB12)</f>
        <v>500</v>
      </c>
      <c r="AC13" s="205">
        <f>SUM(AC2:AC12)</f>
        <v>1500</v>
      </c>
      <c r="AD13" s="198"/>
      <c r="AE13" s="198"/>
      <c r="AF13" s="199"/>
    </row>
    <row r="14" spans="1:32" x14ac:dyDescent="0.3">
      <c r="A14" s="125" t="s">
        <v>21</v>
      </c>
      <c r="B14" s="62" t="s">
        <v>54</v>
      </c>
      <c r="C14" s="132" t="s">
        <v>55</v>
      </c>
      <c r="D14" s="166">
        <f>Timplan!K7</f>
        <v>100</v>
      </c>
      <c r="E14" s="133"/>
      <c r="F14" s="134" t="s">
        <v>52</v>
      </c>
      <c r="G14" s="272" t="s">
        <v>38</v>
      </c>
      <c r="H14" s="144" t="s">
        <v>53</v>
      </c>
      <c r="I14" s="144">
        <f>Timplan!N7/2</f>
        <v>40</v>
      </c>
      <c r="J14" s="144">
        <f t="shared" ref="J14:J24" si="8">I14*2</f>
        <v>80</v>
      </c>
      <c r="K14" s="134" t="s">
        <v>52</v>
      </c>
      <c r="L14" s="272" t="s">
        <v>375</v>
      </c>
      <c r="M14" s="144" t="s">
        <v>364</v>
      </c>
      <c r="N14" s="144">
        <v>40</v>
      </c>
      <c r="O14" s="144">
        <f t="shared" ref="O14:O24" si="9">N14*2</f>
        <v>80</v>
      </c>
      <c r="P14" s="58"/>
      <c r="AE14" s="96"/>
    </row>
    <row r="15" spans="1:32" x14ac:dyDescent="0.3">
      <c r="A15" s="125" t="s">
        <v>21</v>
      </c>
      <c r="B15" s="63" t="s">
        <v>35</v>
      </c>
      <c r="C15" s="132" t="s">
        <v>56</v>
      </c>
      <c r="D15" s="166">
        <f>Timplan!K7</f>
        <v>100</v>
      </c>
      <c r="E15" s="133"/>
      <c r="F15" s="134" t="s">
        <v>52</v>
      </c>
      <c r="G15" s="272" t="s">
        <v>57</v>
      </c>
      <c r="H15" s="144" t="s">
        <v>58</v>
      </c>
      <c r="I15" s="144">
        <f>Timplan!N7/2</f>
        <v>40</v>
      </c>
      <c r="J15" s="144">
        <f t="shared" si="8"/>
        <v>80</v>
      </c>
      <c r="K15" s="134" t="s">
        <v>52</v>
      </c>
      <c r="L15" s="272" t="s">
        <v>363</v>
      </c>
      <c r="M15" s="144" t="s">
        <v>365</v>
      </c>
      <c r="N15" s="144">
        <v>40</v>
      </c>
      <c r="O15" s="144">
        <f t="shared" si="9"/>
        <v>80</v>
      </c>
      <c r="P15" s="58"/>
      <c r="S15" s="55"/>
      <c r="T15" s="55"/>
      <c r="U15" s="117"/>
      <c r="V15" s="56"/>
      <c r="W15" s="56"/>
      <c r="X15" s="56"/>
      <c r="Y15" s="56"/>
      <c r="Z15" s="56"/>
      <c r="AA15" s="56"/>
      <c r="AB15" s="56"/>
      <c r="AC15" s="56"/>
      <c r="AD15" s="57"/>
      <c r="AE15" s="57"/>
      <c r="AF15" s="220"/>
    </row>
    <row r="16" spans="1:32" x14ac:dyDescent="0.3">
      <c r="A16" s="160" t="s">
        <v>21</v>
      </c>
      <c r="B16" s="63" t="s">
        <v>24</v>
      </c>
      <c r="C16" s="132" t="s">
        <v>59</v>
      </c>
      <c r="D16" s="166">
        <f>Timplan!K7</f>
        <v>100</v>
      </c>
      <c r="E16" s="133"/>
      <c r="F16" s="134" t="s">
        <v>52</v>
      </c>
      <c r="G16" s="272" t="s">
        <v>81</v>
      </c>
      <c r="H16" s="144" t="s">
        <v>58</v>
      </c>
      <c r="I16" s="144">
        <f>Timplan!N7/2</f>
        <v>40</v>
      </c>
      <c r="J16" s="144">
        <f t="shared" si="8"/>
        <v>80</v>
      </c>
      <c r="K16" s="134" t="s">
        <v>52</v>
      </c>
      <c r="L16" s="272" t="s">
        <v>43</v>
      </c>
      <c r="M16" s="144" t="s">
        <v>365</v>
      </c>
      <c r="N16" s="144">
        <v>40</v>
      </c>
      <c r="O16" s="144">
        <f t="shared" si="9"/>
        <v>80</v>
      </c>
      <c r="P16" s="58"/>
      <c r="S16" s="55"/>
      <c r="T16" s="55"/>
      <c r="U16" s="117"/>
      <c r="V16" s="56"/>
      <c r="W16" s="56"/>
      <c r="X16" s="56"/>
      <c r="Y16" s="56"/>
      <c r="Z16" s="56"/>
      <c r="AA16" s="56"/>
      <c r="AB16" s="56"/>
      <c r="AC16" s="56"/>
      <c r="AD16" s="57"/>
      <c r="AE16" s="57"/>
      <c r="AF16" s="220"/>
    </row>
    <row r="17" spans="1:32" x14ac:dyDescent="0.3">
      <c r="A17" s="126" t="s">
        <v>21</v>
      </c>
      <c r="B17" s="72" t="s">
        <v>35</v>
      </c>
      <c r="C17" s="136" t="s">
        <v>60</v>
      </c>
      <c r="D17" s="167">
        <f>Timplan!K7</f>
        <v>100</v>
      </c>
      <c r="E17" s="137"/>
      <c r="F17" s="134" t="s">
        <v>52</v>
      </c>
      <c r="G17" s="272" t="s">
        <v>81</v>
      </c>
      <c r="H17" s="144" t="s">
        <v>61</v>
      </c>
      <c r="I17" s="144">
        <f>Timplan!N7/2</f>
        <v>40</v>
      </c>
      <c r="J17" s="144">
        <f t="shared" si="8"/>
        <v>80</v>
      </c>
      <c r="K17" s="134"/>
      <c r="L17" s="67" t="s">
        <v>68</v>
      </c>
      <c r="M17" s="144"/>
      <c r="N17" s="144">
        <f>Timplan!S7/2</f>
        <v>0</v>
      </c>
      <c r="O17" s="144">
        <f t="shared" si="9"/>
        <v>0</v>
      </c>
      <c r="P17" s="58"/>
      <c r="S17" s="55"/>
      <c r="T17" s="55"/>
      <c r="U17" s="117"/>
      <c r="V17" s="56"/>
      <c r="W17" s="56"/>
      <c r="X17" s="56"/>
      <c r="Y17" s="56"/>
      <c r="Z17" s="56"/>
      <c r="AA17" s="56"/>
      <c r="AB17" s="56"/>
      <c r="AC17" s="56"/>
      <c r="AD17" s="57"/>
      <c r="AE17" s="57"/>
      <c r="AF17" s="220"/>
    </row>
    <row r="18" spans="1:32" x14ac:dyDescent="0.3">
      <c r="A18" s="127" t="s">
        <v>62</v>
      </c>
      <c r="B18" s="67" t="s">
        <v>409</v>
      </c>
      <c r="C18" s="140" t="s">
        <v>51</v>
      </c>
      <c r="D18" s="145">
        <f>Timplan!M7</f>
        <v>40</v>
      </c>
      <c r="E18" s="141"/>
      <c r="F18" s="134" t="s">
        <v>52</v>
      </c>
      <c r="G18" s="272" t="s">
        <v>38</v>
      </c>
      <c r="H18" s="144" t="s">
        <v>61</v>
      </c>
      <c r="I18" s="144">
        <f>Timplan!N7/2</f>
        <v>40</v>
      </c>
      <c r="J18" s="144">
        <f t="shared" si="8"/>
        <v>80</v>
      </c>
      <c r="K18" s="134"/>
      <c r="L18" s="67" t="s">
        <v>68</v>
      </c>
      <c r="M18" s="144"/>
      <c r="N18" s="144">
        <f>Timplan!S7/2</f>
        <v>0</v>
      </c>
      <c r="O18" s="144">
        <f t="shared" si="9"/>
        <v>0</v>
      </c>
      <c r="P18" s="58"/>
      <c r="S18" s="55"/>
      <c r="T18" s="55"/>
      <c r="U18" s="117"/>
      <c r="V18" s="56"/>
      <c r="W18" s="56"/>
      <c r="X18" s="56"/>
      <c r="Y18" s="56"/>
      <c r="Z18" s="56"/>
      <c r="AA18" s="56"/>
      <c r="AB18" s="56"/>
      <c r="AC18" s="56"/>
      <c r="AD18" s="57"/>
      <c r="AE18" s="57"/>
      <c r="AF18" s="220"/>
    </row>
    <row r="19" spans="1:32" x14ac:dyDescent="0.3">
      <c r="A19" s="127" t="s">
        <v>62</v>
      </c>
      <c r="B19" s="67" t="s">
        <v>409</v>
      </c>
      <c r="C19" s="144" t="s">
        <v>55</v>
      </c>
      <c r="D19" s="145">
        <f>Timplan!M8</f>
        <v>40</v>
      </c>
      <c r="E19" s="141"/>
      <c r="F19" s="134" t="s">
        <v>52</v>
      </c>
      <c r="G19" s="272" t="s">
        <v>81</v>
      </c>
      <c r="H19" s="144" t="s">
        <v>64</v>
      </c>
      <c r="I19" s="144">
        <f>Timplan!N7/2</f>
        <v>40</v>
      </c>
      <c r="J19" s="144">
        <f t="shared" si="8"/>
        <v>80</v>
      </c>
      <c r="K19" s="134"/>
      <c r="L19" s="67" t="s">
        <v>68</v>
      </c>
      <c r="M19" s="144"/>
      <c r="N19" s="144">
        <f>Timplan!S7/2</f>
        <v>0</v>
      </c>
      <c r="O19" s="144">
        <f t="shared" si="9"/>
        <v>0</v>
      </c>
      <c r="S19" s="55"/>
      <c r="T19" s="55"/>
      <c r="U19" s="117"/>
      <c r="V19" s="56"/>
      <c r="W19" s="56"/>
      <c r="X19" s="56"/>
      <c r="Y19" s="56"/>
      <c r="Z19" s="56"/>
      <c r="AA19" s="56"/>
      <c r="AB19" s="56"/>
      <c r="AC19" s="56"/>
      <c r="AD19" s="57"/>
      <c r="AE19" s="57"/>
      <c r="AF19" s="220"/>
    </row>
    <row r="20" spans="1:32" x14ac:dyDescent="0.3">
      <c r="A20" s="127" t="s">
        <v>62</v>
      </c>
      <c r="B20" s="67" t="s">
        <v>409</v>
      </c>
      <c r="C20" s="144" t="s">
        <v>56</v>
      </c>
      <c r="D20" s="145">
        <f>Timplan!M7</f>
        <v>40</v>
      </c>
      <c r="E20" s="141"/>
      <c r="F20" s="134" t="s">
        <v>52</v>
      </c>
      <c r="G20" s="272" t="s">
        <v>363</v>
      </c>
      <c r="H20" s="144" t="s">
        <v>64</v>
      </c>
      <c r="I20" s="144">
        <f>Timplan!N7/2</f>
        <v>40</v>
      </c>
      <c r="J20" s="144">
        <f t="shared" si="8"/>
        <v>80</v>
      </c>
      <c r="K20" s="134"/>
      <c r="L20" s="67" t="s">
        <v>68</v>
      </c>
      <c r="M20" s="144"/>
      <c r="N20" s="144">
        <f>Timplan!S7/2</f>
        <v>0</v>
      </c>
      <c r="O20" s="144">
        <f t="shared" si="9"/>
        <v>0</v>
      </c>
      <c r="S20" s="55"/>
      <c r="T20" s="55"/>
      <c r="U20" s="117"/>
      <c r="V20" s="56"/>
      <c r="W20" s="56"/>
      <c r="X20" s="56"/>
      <c r="Y20" s="56"/>
      <c r="Z20" s="56"/>
      <c r="AA20" s="56"/>
      <c r="AB20" s="56"/>
      <c r="AC20" s="56"/>
      <c r="AD20" s="57"/>
      <c r="AE20" s="57"/>
      <c r="AF20" s="220"/>
    </row>
    <row r="21" spans="1:32" x14ac:dyDescent="0.3">
      <c r="A21" s="169" t="s">
        <v>62</v>
      </c>
      <c r="B21" s="67" t="s">
        <v>63</v>
      </c>
      <c r="C21" s="144" t="s">
        <v>59</v>
      </c>
      <c r="D21" s="145">
        <f>Timplan!M7</f>
        <v>40</v>
      </c>
      <c r="E21" s="141"/>
      <c r="F21" s="134" t="s">
        <v>52</v>
      </c>
      <c r="G21" s="272" t="s">
        <v>65</v>
      </c>
      <c r="H21" s="144" t="s">
        <v>66</v>
      </c>
      <c r="I21" s="144">
        <f>Timplan!N7/2</f>
        <v>40</v>
      </c>
      <c r="J21" s="144">
        <f t="shared" si="8"/>
        <v>80</v>
      </c>
      <c r="K21" s="134"/>
      <c r="L21" s="67" t="s">
        <v>68</v>
      </c>
      <c r="M21" s="144"/>
      <c r="N21" s="144">
        <f>Timplan!S7/2</f>
        <v>0</v>
      </c>
      <c r="O21" s="144">
        <f t="shared" si="9"/>
        <v>0</v>
      </c>
      <c r="S21" s="55"/>
      <c r="T21" s="55"/>
      <c r="U21" s="117"/>
      <c r="V21" s="56"/>
      <c r="W21" s="56"/>
      <c r="X21" s="56"/>
      <c r="Y21" s="56"/>
      <c r="Z21" s="56"/>
      <c r="AA21" s="56"/>
      <c r="AB21" s="56"/>
      <c r="AC21" s="56"/>
      <c r="AD21" s="57"/>
      <c r="AE21" s="57"/>
      <c r="AF21" s="220"/>
    </row>
    <row r="22" spans="1:32" ht="15" thickBot="1" x14ac:dyDescent="0.35">
      <c r="A22" s="230" t="s">
        <v>62</v>
      </c>
      <c r="B22" s="209" t="s">
        <v>63</v>
      </c>
      <c r="C22" s="236" t="s">
        <v>60</v>
      </c>
      <c r="D22" s="232">
        <f>Timplan!M7</f>
        <v>40</v>
      </c>
      <c r="E22" s="237"/>
      <c r="F22" s="134" t="s">
        <v>52</v>
      </c>
      <c r="G22" s="272" t="s">
        <v>38</v>
      </c>
      <c r="H22" s="144" t="s">
        <v>66</v>
      </c>
      <c r="I22" s="144">
        <f>Timplan!N7/2</f>
        <v>40</v>
      </c>
      <c r="J22" s="144">
        <f t="shared" si="8"/>
        <v>80</v>
      </c>
      <c r="K22" s="134"/>
      <c r="L22" s="266" t="s">
        <v>68</v>
      </c>
      <c r="M22" s="144"/>
      <c r="N22" s="144">
        <f>Timplan!S7/2</f>
        <v>0</v>
      </c>
      <c r="O22" s="144">
        <f t="shared" si="9"/>
        <v>0</v>
      </c>
      <c r="S22" s="55"/>
      <c r="T22" s="55"/>
      <c r="U22" s="117"/>
      <c r="V22" s="56"/>
      <c r="W22" s="56"/>
      <c r="X22" s="56"/>
      <c r="Y22" s="56"/>
      <c r="Z22" s="56"/>
      <c r="AA22" s="56"/>
      <c r="AB22" s="56"/>
      <c r="AC22" s="56"/>
      <c r="AD22" s="57"/>
      <c r="AE22" s="57"/>
      <c r="AF22" s="220"/>
    </row>
    <row r="23" spans="1:32" x14ac:dyDescent="0.3">
      <c r="A23" s="58"/>
      <c r="B23" s="108"/>
      <c r="C23" s="196"/>
      <c r="D23" s="199"/>
      <c r="E23" s="199"/>
      <c r="F23" s="134" t="s">
        <v>52</v>
      </c>
      <c r="G23" s="272" t="s">
        <v>57</v>
      </c>
      <c r="H23" s="144" t="s">
        <v>67</v>
      </c>
      <c r="I23" s="144">
        <f>Timplan!N7/2</f>
        <v>40</v>
      </c>
      <c r="J23" s="144">
        <f t="shared" si="8"/>
        <v>80</v>
      </c>
      <c r="K23" s="134"/>
      <c r="L23" s="67" t="s">
        <v>68</v>
      </c>
      <c r="M23" s="144"/>
      <c r="N23" s="144">
        <f>Timplan!S7/2</f>
        <v>0</v>
      </c>
      <c r="O23" s="144">
        <f t="shared" si="9"/>
        <v>0</v>
      </c>
      <c r="P23" s="221"/>
      <c r="S23" s="55"/>
      <c r="T23" s="55"/>
      <c r="U23" s="117"/>
      <c r="V23" s="56"/>
      <c r="W23" s="56"/>
      <c r="X23" s="56"/>
      <c r="Y23" s="56"/>
      <c r="Z23" s="56"/>
      <c r="AA23" s="56"/>
      <c r="AB23" s="56"/>
      <c r="AC23" s="56"/>
      <c r="AD23" s="57"/>
      <c r="AE23" s="57"/>
      <c r="AF23" s="220"/>
    </row>
    <row r="24" spans="1:32" x14ac:dyDescent="0.3">
      <c r="A24" s="58"/>
      <c r="B24" s="108"/>
      <c r="C24" s="196"/>
      <c r="D24" s="199"/>
      <c r="E24" s="199"/>
      <c r="F24" s="134" t="s">
        <v>52</v>
      </c>
      <c r="G24" s="272" t="s">
        <v>43</v>
      </c>
      <c r="H24" s="144" t="s">
        <v>67</v>
      </c>
      <c r="I24" s="144">
        <f>Timplan!N7/2</f>
        <v>40</v>
      </c>
      <c r="J24" s="144">
        <f t="shared" si="8"/>
        <v>80</v>
      </c>
      <c r="K24" s="134"/>
      <c r="L24" s="266" t="s">
        <v>68</v>
      </c>
      <c r="M24" s="144"/>
      <c r="N24" s="144">
        <f>Timplan!S7/2</f>
        <v>0</v>
      </c>
      <c r="O24" s="144">
        <f t="shared" si="9"/>
        <v>0</v>
      </c>
      <c r="P24" s="58"/>
      <c r="S24" s="55"/>
      <c r="T24" s="55"/>
      <c r="U24" s="117"/>
      <c r="V24" s="56"/>
      <c r="W24" s="56"/>
      <c r="X24" s="56"/>
      <c r="Y24" s="56"/>
      <c r="Z24" s="56"/>
      <c r="AA24" s="56"/>
      <c r="AB24" s="56"/>
      <c r="AC24" s="56"/>
      <c r="AD24" s="57"/>
      <c r="AE24" s="57"/>
      <c r="AF24" s="220"/>
    </row>
    <row r="25" spans="1:32" x14ac:dyDescent="0.3">
      <c r="A25" s="58"/>
      <c r="B25" s="58"/>
      <c r="C25" s="196"/>
      <c r="D25" s="199"/>
      <c r="E25" s="199"/>
      <c r="F25" s="134" t="s">
        <v>52</v>
      </c>
      <c r="G25" s="272" t="s">
        <v>363</v>
      </c>
      <c r="H25" s="144" t="s">
        <v>69</v>
      </c>
      <c r="I25" s="144">
        <f>Timplan!N8/2</f>
        <v>40</v>
      </c>
      <c r="J25" s="144">
        <f t="shared" ref="J25:J28" si="10">I25*2</f>
        <v>80</v>
      </c>
      <c r="K25" s="134"/>
      <c r="L25" s="67" t="s">
        <v>68</v>
      </c>
      <c r="M25" s="144"/>
      <c r="N25" s="144" t="s">
        <v>68</v>
      </c>
      <c r="O25" s="144" t="s">
        <v>68</v>
      </c>
      <c r="P25" s="58"/>
      <c r="S25" s="55"/>
      <c r="T25" s="55"/>
      <c r="U25" s="117"/>
      <c r="V25" s="56"/>
      <c r="W25" s="56"/>
      <c r="X25" s="56"/>
      <c r="Y25" s="56"/>
      <c r="Z25" s="56"/>
      <c r="AA25" s="56"/>
      <c r="AB25" s="56"/>
      <c r="AC25" s="56"/>
      <c r="AD25" s="57"/>
      <c r="AE25" s="57"/>
      <c r="AF25" s="220"/>
    </row>
    <row r="26" spans="1:32" x14ac:dyDescent="0.3">
      <c r="A26" s="58"/>
      <c r="B26" s="58"/>
      <c r="C26" s="196"/>
      <c r="D26" s="199"/>
      <c r="E26" s="199"/>
      <c r="F26" s="134" t="s">
        <v>52</v>
      </c>
      <c r="G26" s="272" t="s">
        <v>81</v>
      </c>
      <c r="H26" s="144" t="s">
        <v>69</v>
      </c>
      <c r="I26" s="144">
        <f>Timplan!N9/2</f>
        <v>40</v>
      </c>
      <c r="J26" s="144">
        <f t="shared" si="10"/>
        <v>80</v>
      </c>
      <c r="K26" s="134"/>
      <c r="L26" s="67" t="s">
        <v>68</v>
      </c>
      <c r="M26" s="144"/>
      <c r="N26" s="144" t="s">
        <v>68</v>
      </c>
      <c r="O26" s="144" t="s">
        <v>68</v>
      </c>
      <c r="P26" s="58"/>
      <c r="S26" s="55"/>
      <c r="T26" s="55"/>
      <c r="U26" s="117"/>
      <c r="V26" s="56"/>
      <c r="W26" s="56"/>
      <c r="X26" s="56"/>
      <c r="Y26" s="56"/>
      <c r="Z26" s="56"/>
      <c r="AA26" s="56"/>
      <c r="AB26" s="56"/>
      <c r="AC26" s="56"/>
      <c r="AD26" s="57"/>
      <c r="AE26" s="57"/>
      <c r="AF26" s="220"/>
    </row>
    <row r="27" spans="1:32" x14ac:dyDescent="0.3">
      <c r="A27" s="58"/>
      <c r="B27" s="58"/>
      <c r="C27" s="196"/>
      <c r="D27" s="199"/>
      <c r="E27" s="199"/>
      <c r="F27" s="134" t="s">
        <v>52</v>
      </c>
      <c r="G27" s="272" t="s">
        <v>363</v>
      </c>
      <c r="H27" s="144" t="s">
        <v>70</v>
      </c>
      <c r="I27" s="144">
        <f>Timplan!N10/2</f>
        <v>40</v>
      </c>
      <c r="J27" s="144">
        <f t="shared" si="10"/>
        <v>80</v>
      </c>
      <c r="K27" s="134"/>
      <c r="L27" s="67" t="s">
        <v>68</v>
      </c>
      <c r="M27" s="144"/>
      <c r="N27" s="144" t="s">
        <v>68</v>
      </c>
      <c r="O27" s="144" t="s">
        <v>68</v>
      </c>
      <c r="P27" s="58"/>
      <c r="S27" s="55"/>
      <c r="T27" s="55"/>
      <c r="U27" s="117"/>
      <c r="V27" s="56"/>
      <c r="W27" s="56"/>
      <c r="X27" s="56"/>
      <c r="Y27" s="56"/>
      <c r="Z27" s="56"/>
      <c r="AA27" s="56"/>
      <c r="AB27" s="56"/>
      <c r="AC27" s="56"/>
      <c r="AD27" s="57"/>
      <c r="AE27" s="57"/>
      <c r="AF27" s="220"/>
    </row>
    <row r="28" spans="1:32" ht="15" thickBot="1" x14ac:dyDescent="0.35">
      <c r="A28" s="58"/>
      <c r="B28" s="58"/>
      <c r="C28" s="196"/>
      <c r="D28" s="199"/>
      <c r="E28" s="199"/>
      <c r="F28" s="238" t="s">
        <v>52</v>
      </c>
      <c r="G28" s="274" t="s">
        <v>81</v>
      </c>
      <c r="H28" s="236" t="s">
        <v>70</v>
      </c>
      <c r="I28" s="236">
        <f>Timplan!N11/2</f>
        <v>40</v>
      </c>
      <c r="J28" s="236">
        <f t="shared" si="10"/>
        <v>80</v>
      </c>
      <c r="K28" s="238"/>
      <c r="L28" s="209" t="s">
        <v>68</v>
      </c>
      <c r="M28" s="236"/>
      <c r="N28" s="236" t="s">
        <v>68</v>
      </c>
      <c r="O28" s="236" t="s">
        <v>68</v>
      </c>
      <c r="P28" s="58"/>
      <c r="S28" s="55"/>
      <c r="T28" s="55"/>
      <c r="U28" s="117"/>
      <c r="V28" s="56"/>
      <c r="W28" s="56"/>
      <c r="X28" s="56"/>
      <c r="Y28" s="56"/>
      <c r="Z28" s="56"/>
      <c r="AA28" s="56"/>
      <c r="AB28" s="56"/>
      <c r="AC28" s="56"/>
      <c r="AD28" s="57"/>
      <c r="AE28" s="57"/>
      <c r="AF28" s="220"/>
    </row>
    <row r="29" spans="1:32" x14ac:dyDescent="0.3">
      <c r="A29" s="58"/>
      <c r="B29" s="58"/>
      <c r="C29" s="108"/>
      <c r="D29" s="58"/>
      <c r="E29" s="58"/>
      <c r="F29" s="58"/>
      <c r="G29" s="58"/>
      <c r="H29" s="196"/>
      <c r="I29" s="196"/>
      <c r="J29" s="199"/>
      <c r="K29" s="58"/>
      <c r="L29" s="58"/>
      <c r="M29" s="58"/>
      <c r="N29" s="108"/>
      <c r="O29" s="108"/>
      <c r="P29" s="58"/>
      <c r="S29" s="55"/>
      <c r="T29" s="55"/>
      <c r="U29" s="117"/>
      <c r="V29" s="56"/>
      <c r="W29" s="56"/>
      <c r="X29" s="56"/>
      <c r="Y29" s="56"/>
      <c r="Z29" s="56"/>
      <c r="AA29" s="56"/>
      <c r="AB29" s="56"/>
      <c r="AC29" s="56"/>
      <c r="AD29" s="57"/>
      <c r="AE29" s="57"/>
      <c r="AF29" s="220"/>
    </row>
    <row r="30" spans="1:32" ht="15" thickBot="1" x14ac:dyDescent="0.35">
      <c r="A30" s="58"/>
      <c r="B30" s="108"/>
      <c r="C30" s="108"/>
      <c r="D30" s="58"/>
      <c r="E30" s="58"/>
      <c r="F30" s="58"/>
      <c r="G30" s="58"/>
      <c r="H30" s="196"/>
      <c r="I30" s="196"/>
      <c r="J30" s="199"/>
      <c r="K30" s="58"/>
      <c r="L30" s="58"/>
      <c r="M30" s="58"/>
      <c r="N30" s="108"/>
      <c r="O30" s="108"/>
      <c r="P30" s="58"/>
      <c r="S30" s="55"/>
      <c r="T30" s="55"/>
      <c r="U30" s="117"/>
      <c r="V30" s="56"/>
      <c r="W30" s="56"/>
      <c r="X30" s="56"/>
      <c r="Y30" s="56"/>
      <c r="Z30" s="56"/>
      <c r="AA30" s="56"/>
      <c r="AB30" s="56"/>
      <c r="AC30" s="56"/>
      <c r="AD30" s="57"/>
      <c r="AE30" s="57"/>
      <c r="AF30" s="220"/>
    </row>
    <row r="31" spans="1:32" ht="15" thickBot="1" x14ac:dyDescent="0.35">
      <c r="A31" s="58"/>
      <c r="B31" s="108"/>
      <c r="C31" s="108"/>
      <c r="D31" s="58"/>
      <c r="E31" s="58"/>
      <c r="F31" s="58"/>
      <c r="G31" s="58"/>
      <c r="H31" s="196"/>
      <c r="I31" s="239" t="s">
        <v>48</v>
      </c>
      <c r="J31" s="234">
        <f>SUM(I13:I28)+SUM(D13:D22)+SUM(N13:N28)</f>
        <v>1500</v>
      </c>
      <c r="K31" s="58"/>
      <c r="L31" s="58"/>
      <c r="M31" s="58"/>
      <c r="N31" s="108"/>
      <c r="O31" s="108"/>
      <c r="P31" s="58"/>
      <c r="S31" s="55"/>
      <c r="T31" s="55"/>
      <c r="U31" s="117"/>
      <c r="V31" s="56"/>
      <c r="W31" s="56"/>
      <c r="X31" s="56"/>
      <c r="Y31" s="56"/>
      <c r="Z31" s="56"/>
      <c r="AA31" s="56"/>
      <c r="AB31" s="56"/>
      <c r="AC31" s="56"/>
      <c r="AD31" s="57"/>
      <c r="AE31" s="57"/>
      <c r="AF31" s="220"/>
    </row>
    <row r="32" spans="1:32" x14ac:dyDescent="0.3">
      <c r="G32" s="58"/>
      <c r="H32" s="108"/>
      <c r="I32" s="108"/>
      <c r="J32" s="58"/>
      <c r="K32" s="58"/>
      <c r="L32" s="58"/>
      <c r="M32" s="58"/>
      <c r="N32" s="108"/>
      <c r="O32" s="108"/>
      <c r="P32" s="58"/>
    </row>
    <row r="33" spans="1:30" x14ac:dyDescent="0.3">
      <c r="G33" s="58"/>
      <c r="H33" s="108"/>
      <c r="I33" s="108"/>
      <c r="J33" s="58"/>
      <c r="K33" s="58"/>
      <c r="L33" s="58"/>
      <c r="M33" s="58"/>
      <c r="N33" s="108"/>
      <c r="O33" s="108"/>
      <c r="P33" s="58"/>
    </row>
    <row r="34" spans="1:30" x14ac:dyDescent="0.3">
      <c r="G34" s="58"/>
      <c r="H34" s="108"/>
      <c r="I34" s="108"/>
      <c r="J34" s="58"/>
      <c r="K34" s="58"/>
      <c r="L34" s="58"/>
      <c r="M34" s="58"/>
      <c r="N34" s="108"/>
      <c r="O34" s="108"/>
      <c r="P34" s="58"/>
    </row>
    <row r="35" spans="1:30" x14ac:dyDescent="0.3">
      <c r="G35" s="58"/>
      <c r="H35" s="108"/>
      <c r="I35" s="108"/>
      <c r="J35" s="58"/>
      <c r="K35" s="58"/>
      <c r="L35" s="58"/>
      <c r="M35" s="58"/>
      <c r="N35" s="108"/>
      <c r="O35" s="108"/>
      <c r="P35" s="58"/>
    </row>
    <row r="36" spans="1:30" x14ac:dyDescent="0.3">
      <c r="G36" s="58"/>
      <c r="H36" s="58"/>
      <c r="I36" s="108"/>
      <c r="J36" s="58"/>
      <c r="K36" s="58"/>
      <c r="L36" s="58"/>
      <c r="M36" s="58"/>
      <c r="N36" s="108"/>
      <c r="O36" s="108"/>
      <c r="P36" s="58"/>
    </row>
    <row r="37" spans="1:30" x14ac:dyDescent="0.3">
      <c r="G37" s="58"/>
      <c r="H37" s="58"/>
      <c r="I37" s="108"/>
      <c r="J37" s="58"/>
      <c r="K37" s="58"/>
      <c r="L37" s="58"/>
      <c r="M37" s="58"/>
      <c r="N37" s="108"/>
      <c r="O37" s="108"/>
      <c r="P37" s="58"/>
    </row>
    <row r="38" spans="1:30" x14ac:dyDescent="0.3">
      <c r="G38" s="58"/>
      <c r="H38" s="58"/>
      <c r="I38" s="108"/>
      <c r="J38" s="58"/>
      <c r="K38" s="58"/>
      <c r="L38" s="58"/>
      <c r="M38" s="58"/>
      <c r="N38" s="108"/>
      <c r="O38" s="108"/>
      <c r="P38" s="58"/>
    </row>
    <row r="39" spans="1:30" x14ac:dyDescent="0.3">
      <c r="G39" s="58"/>
      <c r="H39" s="58"/>
      <c r="I39" s="108"/>
      <c r="J39" s="58"/>
      <c r="K39" s="58"/>
      <c r="L39" s="58"/>
      <c r="M39" s="58"/>
      <c r="N39" s="108"/>
      <c r="O39" s="108"/>
      <c r="P39" s="58"/>
    </row>
    <row r="40" spans="1:30" x14ac:dyDescent="0.3">
      <c r="G40" s="58"/>
      <c r="H40" s="108"/>
      <c r="I40" s="108"/>
      <c r="J40" s="58"/>
      <c r="K40" s="58"/>
      <c r="L40" s="58"/>
      <c r="M40" s="58"/>
      <c r="N40" s="58"/>
      <c r="O40" s="58"/>
      <c r="P40" s="58"/>
    </row>
    <row r="41" spans="1:30" x14ac:dyDescent="0.3">
      <c r="G41" s="58"/>
      <c r="H41" s="108"/>
      <c r="I41" s="108"/>
      <c r="J41" s="58"/>
      <c r="K41" s="58"/>
      <c r="L41" s="58"/>
      <c r="M41" s="58"/>
      <c r="N41" s="58"/>
      <c r="O41" s="58"/>
      <c r="P41" s="58"/>
    </row>
    <row r="42" spans="1:30" x14ac:dyDescent="0.3">
      <c r="G42" s="58"/>
      <c r="H42" s="108"/>
      <c r="I42" s="108"/>
      <c r="J42" s="58"/>
      <c r="K42" s="58"/>
      <c r="L42" s="58"/>
      <c r="M42" s="58"/>
      <c r="N42" s="58"/>
      <c r="O42" s="223"/>
      <c r="P42" s="58"/>
    </row>
    <row r="43" spans="1:30" x14ac:dyDescent="0.3">
      <c r="AA43" s="96"/>
      <c r="AB43" s="96"/>
      <c r="AC43" s="52"/>
      <c r="AD43" s="52"/>
    </row>
    <row r="44" spans="1:30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30" x14ac:dyDescent="0.3">
      <c r="A45" s="57"/>
      <c r="B45" s="57"/>
      <c r="C45" s="57"/>
      <c r="D45" s="221"/>
      <c r="E45" s="221"/>
      <c r="F45" s="57"/>
      <c r="G45" s="57"/>
      <c r="H45" s="57"/>
      <c r="I45" s="221"/>
      <c r="J45" s="221"/>
      <c r="K45" s="58"/>
      <c r="L45" s="58"/>
      <c r="M45" s="58"/>
      <c r="N45" s="58"/>
      <c r="O45" s="58"/>
      <c r="P45" s="58"/>
      <c r="Q45" s="58"/>
    </row>
    <row r="46" spans="1:30" x14ac:dyDescent="0.3">
      <c r="A46" s="58"/>
      <c r="B46" s="58"/>
      <c r="C46" s="108"/>
      <c r="D46" s="108"/>
      <c r="E46" s="58"/>
      <c r="F46" s="58"/>
      <c r="G46" s="58"/>
      <c r="H46" s="108"/>
      <c r="I46" s="108"/>
      <c r="J46" s="58"/>
      <c r="K46" s="58"/>
      <c r="L46" s="58"/>
      <c r="M46" s="58"/>
      <c r="N46" s="58"/>
      <c r="O46" s="58"/>
      <c r="P46" s="58"/>
      <c r="Q46" s="58"/>
    </row>
    <row r="47" spans="1:30" x14ac:dyDescent="0.3">
      <c r="A47" s="58"/>
      <c r="B47" s="58"/>
      <c r="C47" s="108"/>
      <c r="D47" s="108"/>
      <c r="E47" s="58"/>
      <c r="F47" s="58"/>
      <c r="G47" s="58"/>
      <c r="H47" s="108"/>
      <c r="I47" s="108"/>
      <c r="J47" s="58"/>
      <c r="K47" s="58"/>
      <c r="L47" s="58"/>
      <c r="M47" s="58"/>
      <c r="N47" s="58"/>
      <c r="O47" s="58"/>
      <c r="P47" s="58"/>
      <c r="Q47" s="58"/>
    </row>
    <row r="48" spans="1:30" x14ac:dyDescent="0.3">
      <c r="A48" s="58"/>
      <c r="B48" s="58"/>
      <c r="C48" s="108"/>
      <c r="D48" s="108"/>
      <c r="E48" s="58"/>
      <c r="F48" s="58"/>
      <c r="G48" s="58"/>
      <c r="H48" s="108"/>
      <c r="I48" s="108"/>
      <c r="J48" s="58"/>
      <c r="K48" s="58"/>
      <c r="L48" s="58"/>
      <c r="M48" s="58"/>
      <c r="N48" s="58"/>
      <c r="O48" s="58"/>
      <c r="P48" s="58"/>
      <c r="Q48" s="58"/>
    </row>
    <row r="49" spans="1:17" x14ac:dyDescent="0.3">
      <c r="A49" s="58"/>
      <c r="B49" s="58"/>
      <c r="C49" s="108"/>
      <c r="D49" s="108"/>
      <c r="E49" s="58"/>
      <c r="F49" s="58"/>
      <c r="G49" s="58"/>
      <c r="H49" s="108"/>
      <c r="I49" s="108"/>
      <c r="J49" s="58"/>
      <c r="K49" s="58"/>
      <c r="L49" s="58"/>
      <c r="M49" s="58"/>
      <c r="N49" s="58"/>
      <c r="O49" s="58"/>
      <c r="P49" s="58"/>
      <c r="Q49" s="58"/>
    </row>
    <row r="50" spans="1:17" x14ac:dyDescent="0.3">
      <c r="A50" s="58"/>
      <c r="B50" s="58"/>
      <c r="C50" s="108"/>
      <c r="D50" s="108"/>
      <c r="E50" s="58"/>
      <c r="F50" s="58"/>
      <c r="G50" s="58"/>
      <c r="H50" s="108"/>
      <c r="I50" s="108"/>
      <c r="J50" s="58"/>
      <c r="K50" s="58"/>
      <c r="L50" s="58"/>
      <c r="M50" s="58"/>
      <c r="N50" s="58"/>
      <c r="O50" s="58"/>
      <c r="P50" s="58"/>
      <c r="Q50" s="58"/>
    </row>
    <row r="51" spans="1:17" x14ac:dyDescent="0.3">
      <c r="A51" s="58"/>
      <c r="B51" s="58"/>
      <c r="C51" s="108"/>
      <c r="D51" s="108"/>
      <c r="E51" s="58"/>
      <c r="F51" s="58"/>
      <c r="G51" s="58"/>
      <c r="H51" s="108"/>
      <c r="I51" s="108"/>
      <c r="J51" s="58"/>
      <c r="K51" s="58"/>
      <c r="L51" s="58"/>
      <c r="M51" s="58"/>
      <c r="N51" s="58"/>
      <c r="O51" s="58"/>
      <c r="P51" s="58"/>
      <c r="Q51" s="58"/>
    </row>
    <row r="52" spans="1:17" x14ac:dyDescent="0.3">
      <c r="A52" s="58"/>
      <c r="B52" s="58"/>
      <c r="C52" s="108"/>
      <c r="D52" s="108"/>
      <c r="E52" s="58"/>
      <c r="F52" s="58"/>
      <c r="G52" s="58"/>
      <c r="H52" s="108"/>
      <c r="I52" s="108"/>
      <c r="J52" s="58"/>
      <c r="K52" s="58"/>
      <c r="L52" s="58"/>
      <c r="M52" s="58"/>
      <c r="N52" s="58"/>
      <c r="O52" s="58"/>
      <c r="P52" s="58"/>
      <c r="Q52" s="58"/>
    </row>
    <row r="53" spans="1:17" x14ac:dyDescent="0.3">
      <c r="A53" s="58"/>
      <c r="B53" s="58"/>
      <c r="C53" s="108"/>
      <c r="D53" s="108"/>
      <c r="E53" s="58"/>
      <c r="F53" s="58"/>
      <c r="G53" s="58"/>
      <c r="H53" s="108"/>
      <c r="I53" s="108"/>
      <c r="J53" s="58"/>
      <c r="K53" s="58"/>
      <c r="L53" s="58"/>
      <c r="M53" s="58"/>
      <c r="N53" s="58"/>
      <c r="O53" s="58"/>
      <c r="P53" s="58"/>
      <c r="Q53" s="58"/>
    </row>
    <row r="54" spans="1:17" x14ac:dyDescent="0.3">
      <c r="A54" s="58"/>
      <c r="B54" s="58"/>
      <c r="C54" s="108"/>
      <c r="D54" s="108"/>
      <c r="E54" s="58"/>
      <c r="F54" s="58"/>
      <c r="G54" s="58"/>
      <c r="H54" s="108"/>
      <c r="I54" s="108"/>
      <c r="J54" s="58"/>
      <c r="K54" s="58"/>
      <c r="L54" s="58"/>
      <c r="M54" s="58"/>
      <c r="N54" s="58"/>
      <c r="O54" s="58"/>
      <c r="P54" s="58"/>
      <c r="Q54" s="58"/>
    </row>
    <row r="55" spans="1:17" x14ac:dyDescent="0.3">
      <c r="A55" s="58"/>
      <c r="B55" s="58"/>
      <c r="C55" s="108"/>
      <c r="D55" s="108"/>
      <c r="E55" s="58"/>
      <c r="F55" s="58"/>
      <c r="G55" s="58"/>
      <c r="H55" s="108"/>
      <c r="I55" s="108"/>
      <c r="J55" s="58"/>
      <c r="K55" s="58"/>
      <c r="L55" s="58"/>
      <c r="M55" s="58"/>
      <c r="N55" s="58"/>
      <c r="O55" s="58"/>
      <c r="P55" s="58"/>
      <c r="Q55" s="58"/>
    </row>
    <row r="56" spans="1:17" x14ac:dyDescent="0.3">
      <c r="A56" s="58"/>
      <c r="B56" s="58"/>
      <c r="C56" s="108"/>
      <c r="D56" s="108"/>
      <c r="E56" s="58"/>
      <c r="F56" s="58"/>
      <c r="G56" s="58"/>
      <c r="H56" s="108"/>
      <c r="I56" s="108"/>
      <c r="J56" s="58"/>
      <c r="K56" s="58"/>
      <c r="L56" s="58"/>
      <c r="M56" s="58"/>
      <c r="N56" s="58"/>
      <c r="O56" s="58"/>
      <c r="P56" s="58"/>
      <c r="Q56" s="58"/>
    </row>
    <row r="57" spans="1:17" x14ac:dyDescent="0.3">
      <c r="A57" s="58"/>
      <c r="B57" s="58"/>
      <c r="C57" s="108"/>
      <c r="D57" s="108"/>
      <c r="E57" s="58"/>
      <c r="F57" s="58"/>
      <c r="G57" s="58"/>
      <c r="H57" s="108"/>
      <c r="I57" s="108"/>
      <c r="J57" s="58"/>
      <c r="K57" s="58"/>
      <c r="L57" s="58"/>
      <c r="M57" s="58"/>
      <c r="N57" s="58"/>
      <c r="O57" s="58"/>
      <c r="P57" s="58"/>
      <c r="Q57" s="58"/>
    </row>
    <row r="58" spans="1:17" x14ac:dyDescent="0.3">
      <c r="A58" s="58"/>
      <c r="B58" s="58"/>
      <c r="C58" s="108"/>
      <c r="D58" s="108"/>
      <c r="E58" s="58"/>
      <c r="F58" s="58"/>
      <c r="G58" s="58"/>
      <c r="H58" s="58"/>
      <c r="I58" s="108"/>
      <c r="J58" s="58"/>
      <c r="K58" s="58"/>
      <c r="L58" s="58"/>
      <c r="M58" s="58"/>
      <c r="N58" s="58"/>
      <c r="O58" s="58"/>
      <c r="P58" s="58"/>
      <c r="Q58" s="58"/>
    </row>
    <row r="59" spans="1:17" x14ac:dyDescent="0.3">
      <c r="A59" s="58"/>
      <c r="B59" s="58"/>
      <c r="C59" s="108"/>
      <c r="D59" s="108"/>
      <c r="E59" s="58"/>
      <c r="F59" s="58"/>
      <c r="G59" s="58"/>
      <c r="H59" s="58"/>
      <c r="I59" s="108"/>
      <c r="J59" s="58"/>
      <c r="K59" s="58"/>
      <c r="L59" s="58"/>
      <c r="M59" s="58"/>
      <c r="N59" s="58"/>
      <c r="O59" s="58"/>
      <c r="P59" s="58"/>
      <c r="Q59" s="58"/>
    </row>
    <row r="60" spans="1:17" x14ac:dyDescent="0.3">
      <c r="A60" s="58"/>
      <c r="B60" s="58"/>
      <c r="C60" s="108"/>
      <c r="D60" s="108"/>
      <c r="E60" s="58"/>
      <c r="F60" s="58"/>
      <c r="G60" s="58"/>
      <c r="H60" s="58"/>
      <c r="I60" s="108"/>
      <c r="J60" s="58"/>
      <c r="K60" s="58"/>
      <c r="L60" s="58"/>
      <c r="M60" s="58"/>
      <c r="N60" s="58"/>
      <c r="O60" s="58"/>
      <c r="P60" s="58"/>
      <c r="Q60" s="58"/>
    </row>
    <row r="61" spans="1:17" x14ac:dyDescent="0.3">
      <c r="A61" s="58"/>
      <c r="B61" s="58"/>
      <c r="C61" s="108"/>
      <c r="D61" s="108"/>
      <c r="E61" s="58"/>
      <c r="F61" s="58"/>
      <c r="G61" s="58"/>
      <c r="H61" s="58"/>
      <c r="I61" s="108"/>
      <c r="J61" s="58"/>
      <c r="K61" s="58"/>
      <c r="L61" s="58"/>
      <c r="M61" s="58"/>
      <c r="N61" s="58"/>
      <c r="O61" s="58"/>
      <c r="P61" s="58"/>
      <c r="Q61" s="58"/>
    </row>
    <row r="62" spans="1:17" x14ac:dyDescent="0.3">
      <c r="A62" s="58"/>
      <c r="B62" s="58"/>
      <c r="C62" s="108"/>
      <c r="D62" s="108"/>
      <c r="E62" s="58"/>
      <c r="F62" s="58"/>
      <c r="G62" s="58"/>
      <c r="H62" s="108"/>
      <c r="I62" s="108"/>
      <c r="J62" s="58"/>
      <c r="K62" s="58"/>
      <c r="L62" s="58"/>
      <c r="M62" s="58"/>
      <c r="N62" s="58"/>
      <c r="O62" s="58"/>
      <c r="P62" s="58"/>
      <c r="Q62" s="58"/>
    </row>
    <row r="63" spans="1:17" x14ac:dyDescent="0.3">
      <c r="A63" s="58"/>
      <c r="B63" s="58"/>
      <c r="C63" s="108"/>
      <c r="D63" s="108"/>
      <c r="E63" s="58"/>
      <c r="F63" s="58"/>
      <c r="G63" s="58"/>
      <c r="H63" s="108"/>
      <c r="I63" s="108"/>
      <c r="J63" s="58"/>
      <c r="K63" s="58"/>
      <c r="L63" s="58"/>
      <c r="M63" s="58"/>
      <c r="N63" s="58"/>
      <c r="O63" s="58"/>
      <c r="P63" s="58"/>
      <c r="Q63" s="58"/>
    </row>
    <row r="64" spans="1:17" x14ac:dyDescent="0.3">
      <c r="A64" s="58"/>
      <c r="B64" s="58"/>
      <c r="C64" s="108"/>
      <c r="D64" s="108"/>
      <c r="E64" s="58"/>
      <c r="F64" s="58"/>
      <c r="G64" s="58"/>
      <c r="H64" s="108"/>
      <c r="I64" s="108"/>
      <c r="J64" s="58"/>
      <c r="K64" s="58"/>
      <c r="L64" s="58"/>
      <c r="M64" s="58"/>
      <c r="N64" s="58"/>
      <c r="O64" s="223"/>
      <c r="P64" s="58"/>
      <c r="Q64" s="58"/>
    </row>
    <row r="65" spans="1:17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</row>
    <row r="67" spans="1:17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17" x14ac:dyDescent="0.3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17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</sheetData>
  <conditionalFormatting sqref="B3:B7 B18:B22">
    <cfRule type="containsBlanks" dxfId="65" priority="32">
      <formula>LEN(TRIM(B3))=0</formula>
    </cfRule>
    <cfRule type="colorScale" priority="33">
      <colorScale>
        <cfvo type="formula" val="(omtom)"/>
        <cfvo type="formula" val="(omvärde)"/>
        <color rgb="FFFF7128"/>
        <color rgb="FF00B050"/>
      </colorScale>
    </cfRule>
  </conditionalFormatting>
  <conditionalFormatting sqref="G13:G24">
    <cfRule type="containsBlanks" dxfId="64" priority="18">
      <formula>LEN(TRIM(G13))=0</formula>
    </cfRule>
    <cfRule type="colorScale" priority="19">
      <colorScale>
        <cfvo type="formula" val="(omtom)"/>
        <cfvo type="formula" val="(omvärde)"/>
        <color rgb="FFFF7128"/>
        <color rgb="FF00B050"/>
      </colorScale>
    </cfRule>
  </conditionalFormatting>
  <conditionalFormatting sqref="G25:G28">
    <cfRule type="containsBlanks" dxfId="63" priority="14">
      <formula>LEN(TRIM(G25))=0</formula>
    </cfRule>
    <cfRule type="colorScale" priority="15">
      <colorScale>
        <cfvo type="formula" val="(omtom)"/>
        <cfvo type="formula" val="(omvärde)"/>
        <color rgb="FFFF7128"/>
        <color rgb="FF00B050"/>
      </colorScale>
    </cfRule>
  </conditionalFormatting>
  <conditionalFormatting sqref="AF2:AF12">
    <cfRule type="cellIs" dxfId="62" priority="11" operator="between">
      <formula>-19</formula>
      <formula>20</formula>
    </cfRule>
    <cfRule type="cellIs" dxfId="61" priority="12" operator="greaterThan">
      <formula>21</formula>
    </cfRule>
    <cfRule type="cellIs" dxfId="60" priority="13" operator="lessThan">
      <formula>-20</formula>
    </cfRule>
  </conditionalFormatting>
  <conditionalFormatting sqref="G3:G7">
    <cfRule type="containsBlanks" dxfId="59" priority="9">
      <formula>LEN(TRIM(G3))=0</formula>
    </cfRule>
    <cfRule type="colorScale" priority="10">
      <colorScale>
        <cfvo type="formula" val="(omtom)"/>
        <cfvo type="formula" val="(omvärde)"/>
        <color rgb="FFFF7128"/>
        <color rgb="FF00B050"/>
      </colorScale>
    </cfRule>
  </conditionalFormatting>
  <conditionalFormatting sqref="L3:L6">
    <cfRule type="containsBlanks" dxfId="58" priority="7">
      <formula>LEN(TRIM(L3))=0</formula>
    </cfRule>
    <cfRule type="colorScale" priority="8">
      <colorScale>
        <cfvo type="formula" val="(omtom)"/>
        <cfvo type="formula" val="(omvärde)"/>
        <color rgb="FFFF7128"/>
        <color rgb="FF00B050"/>
      </colorScale>
    </cfRule>
  </conditionalFormatting>
  <conditionalFormatting sqref="B13:B16">
    <cfRule type="containsBlanks" dxfId="57" priority="5">
      <formula>LEN(TRIM(B13))=0</formula>
    </cfRule>
    <cfRule type="colorScale" priority="6">
      <colorScale>
        <cfvo type="formula" val="(omtom)"/>
        <cfvo type="formula" val="(omvärde)"/>
        <color rgb="FFFF7128"/>
        <color rgb="FF00B050"/>
      </colorScale>
    </cfRule>
  </conditionalFormatting>
  <conditionalFormatting sqref="L13:L24">
    <cfRule type="containsBlanks" dxfId="56" priority="3">
      <formula>LEN(TRIM(L13))=0</formula>
    </cfRule>
    <cfRule type="colorScale" priority="4">
      <colorScale>
        <cfvo type="formula" val="(omtom)"/>
        <cfvo type="formula" val="(omvärde)"/>
        <color rgb="FFFF7128"/>
        <color rgb="FF00B050"/>
      </colorScale>
    </cfRule>
  </conditionalFormatting>
  <conditionalFormatting sqref="L25:L28">
    <cfRule type="containsBlanks" dxfId="55" priority="1">
      <formula>LEN(TRIM(L25))=0</formula>
    </cfRule>
    <cfRule type="colorScale" priority="2">
      <colorScale>
        <cfvo type="formula" val="(omtom)"/>
        <cfvo type="formula" val="(omvärde)"/>
        <color rgb="FFFF7128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2"/>
  <sheetViews>
    <sheetView zoomScale="80" zoomScaleNormal="80" workbookViewId="0">
      <selection activeCell="U44" sqref="U44"/>
    </sheetView>
  </sheetViews>
  <sheetFormatPr defaultColWidth="8.88671875" defaultRowHeight="14.4" x14ac:dyDescent="0.3"/>
  <cols>
    <col min="1" max="1" width="10.44140625" style="52" bestFit="1" customWidth="1"/>
    <col min="2" max="2" width="6.44140625" style="52" bestFit="1" customWidth="1"/>
    <col min="3" max="3" width="8.44140625" style="52" customWidth="1"/>
    <col min="4" max="4" width="8.88671875" style="52"/>
    <col min="5" max="5" width="6.44140625" style="52" customWidth="1"/>
    <col min="6" max="6" width="8.88671875" style="52"/>
    <col min="7" max="7" width="7.5546875" style="52" customWidth="1"/>
    <col min="8" max="8" width="8.88671875" style="52"/>
    <col min="9" max="9" width="8.5546875" style="52" bestFit="1" customWidth="1"/>
    <col min="10" max="10" width="5.109375" style="52" customWidth="1"/>
    <col min="11" max="11" width="9.5546875" style="52" bestFit="1" customWidth="1"/>
    <col min="12" max="12" width="8.109375" style="52" customWidth="1"/>
    <col min="13" max="13" width="8.88671875" style="52"/>
    <col min="14" max="14" width="10.109375" style="52" customWidth="1"/>
    <col min="15" max="15" width="11.109375" style="52" bestFit="1" customWidth="1"/>
    <col min="16" max="16" width="8.5546875" style="52" customWidth="1"/>
    <col min="17" max="17" width="15.5546875" style="52" bestFit="1" customWidth="1"/>
    <col min="18" max="18" width="8.88671875" style="52"/>
    <col min="19" max="19" width="14.88671875" style="52" bestFit="1" customWidth="1"/>
    <col min="20" max="20" width="9.44140625" style="52" customWidth="1"/>
    <col min="21" max="21" width="6.5546875" style="52" bestFit="1" customWidth="1"/>
    <col min="22" max="24" width="8.88671875" style="52"/>
    <col min="25" max="25" width="15.5546875" style="52" bestFit="1" customWidth="1"/>
    <col min="26" max="27" width="8.88671875" style="52"/>
    <col min="28" max="28" width="15.88671875" style="96" customWidth="1"/>
    <col min="29" max="29" width="11.88671875" style="96" bestFit="1" customWidth="1"/>
    <col min="30" max="16384" width="8.88671875" style="52"/>
  </cols>
  <sheetData>
    <row r="1" spans="1:31" ht="15" thickBot="1" x14ac:dyDescent="0.35">
      <c r="A1" s="246" t="s">
        <v>16</v>
      </c>
      <c r="B1" s="51" t="s">
        <v>3</v>
      </c>
      <c r="C1" s="130" t="s">
        <v>17</v>
      </c>
      <c r="D1" s="130" t="s">
        <v>18</v>
      </c>
      <c r="E1" s="51"/>
      <c r="F1" s="246" t="s">
        <v>16</v>
      </c>
      <c r="G1" s="50" t="s">
        <v>3</v>
      </c>
      <c r="H1" s="130" t="s">
        <v>17</v>
      </c>
      <c r="I1" s="129" t="s">
        <v>18</v>
      </c>
      <c r="J1" s="51"/>
      <c r="K1" s="246" t="s">
        <v>16</v>
      </c>
      <c r="L1" s="51" t="s">
        <v>3</v>
      </c>
      <c r="M1" s="130" t="s">
        <v>17</v>
      </c>
      <c r="N1" s="130" t="s">
        <v>18</v>
      </c>
      <c r="O1" s="130" t="s">
        <v>50</v>
      </c>
      <c r="P1" s="129"/>
      <c r="S1" s="53" t="s">
        <v>3</v>
      </c>
      <c r="T1" s="53" t="s">
        <v>4</v>
      </c>
      <c r="U1" s="53" t="s">
        <v>5</v>
      </c>
      <c r="V1" s="194" t="s">
        <v>6</v>
      </c>
      <c r="W1" s="54" t="s">
        <v>7</v>
      </c>
      <c r="X1" s="194" t="s">
        <v>71</v>
      </c>
      <c r="Y1" s="194" t="s">
        <v>9</v>
      </c>
      <c r="Z1" s="194" t="s">
        <v>72</v>
      </c>
      <c r="AA1" s="194" t="s">
        <v>73</v>
      </c>
      <c r="AB1" s="194" t="s">
        <v>74</v>
      </c>
      <c r="AC1" s="195" t="s">
        <v>75</v>
      </c>
      <c r="AD1" s="195" t="s">
        <v>14</v>
      </c>
      <c r="AE1" s="194" t="s">
        <v>15</v>
      </c>
    </row>
    <row r="2" spans="1:31" x14ac:dyDescent="0.3">
      <c r="A2" s="125" t="s">
        <v>76</v>
      </c>
      <c r="B2" s="62" t="s">
        <v>77</v>
      </c>
      <c r="C2" s="226" t="s">
        <v>78</v>
      </c>
      <c r="D2" s="226">
        <f>Timplan!C8</f>
        <v>320</v>
      </c>
      <c r="E2" s="64"/>
      <c r="F2" s="165" t="s">
        <v>79</v>
      </c>
      <c r="G2" s="92" t="s">
        <v>80</v>
      </c>
      <c r="H2" s="144" t="s">
        <v>78</v>
      </c>
      <c r="I2" s="144">
        <f>Timplan!G8</f>
        <v>200</v>
      </c>
      <c r="J2" s="94"/>
      <c r="K2" s="169" t="s">
        <v>52</v>
      </c>
      <c r="L2" s="272" t="s">
        <v>81</v>
      </c>
      <c r="M2" s="144" t="s">
        <v>82</v>
      </c>
      <c r="N2" s="178">
        <f>Timplan!N8/2</f>
        <v>40</v>
      </c>
      <c r="O2" s="140">
        <f>N2*2</f>
        <v>80</v>
      </c>
      <c r="P2" s="183"/>
      <c r="S2" s="55" t="s">
        <v>324</v>
      </c>
      <c r="T2" s="55" t="s">
        <v>83</v>
      </c>
      <c r="U2" s="117">
        <v>1</v>
      </c>
      <c r="V2" s="197">
        <f>U2*1080</f>
        <v>1080</v>
      </c>
      <c r="W2" s="56">
        <v>100</v>
      </c>
      <c r="X2" s="56">
        <f>SUMIF('TJ Låg'!$T$2:$T$13,'TJ Mellan'!T2,'TJ Låg'!$AD$2:$AD$13)</f>
        <v>0</v>
      </c>
      <c r="Y2" s="56">
        <f>SUMIF('TJ Hög'!$Y$2:$Y$32,'TJ Mellan'!T2,'TJ Hög'!$AH$2:$AH$32)</f>
        <v>0</v>
      </c>
      <c r="Z2" s="197">
        <f>SUMIF(B2:B23,T2,D2:D23)+SUMIF(G2:G23,T2,I2:I23)+SUMIF(L2:L17,T2,N2:N17)</f>
        <v>0</v>
      </c>
      <c r="AA2" s="197">
        <f>SUMIF($B$27:$B$48,T2,$D$27:$D$48)+SUMIF($G$27:$G$48,T2,$I$27:$I$48)+SUMIF($L$27:$L$47,T2,$N$27:$N$47)</f>
        <v>0</v>
      </c>
      <c r="AB2" s="197">
        <f t="shared" ref="AB2:AB27" si="0">SUMIF($B$52:$B$75,T2,$D$52:$D$75)+SUMIF($G$52:$G$82,T2,$I$52:$I$82)+SUMIF($L$52:$L$75,T2,$N$52:$N$75)</f>
        <v>900</v>
      </c>
      <c r="AC2" s="198">
        <f>SUM(Z2:AB2)</f>
        <v>900</v>
      </c>
      <c r="AD2" s="153">
        <f>W2+X2+Y2+AC2</f>
        <v>1000</v>
      </c>
      <c r="AE2" s="153">
        <f>AD2-V2</f>
        <v>-80</v>
      </c>
    </row>
    <row r="3" spans="1:31" x14ac:dyDescent="0.3">
      <c r="A3" s="125" t="s">
        <v>76</v>
      </c>
      <c r="B3" s="62" t="s">
        <v>77</v>
      </c>
      <c r="C3" s="132" t="s">
        <v>84</v>
      </c>
      <c r="D3" s="132">
        <f>Timplan!C8</f>
        <v>320</v>
      </c>
      <c r="E3" s="64"/>
      <c r="F3" s="134" t="s">
        <v>79</v>
      </c>
      <c r="G3" s="67" t="s">
        <v>80</v>
      </c>
      <c r="H3" s="144" t="s">
        <v>84</v>
      </c>
      <c r="I3" s="144">
        <f>Timplan!G8</f>
        <v>200</v>
      </c>
      <c r="J3" s="69"/>
      <c r="K3" s="169" t="s">
        <v>52</v>
      </c>
      <c r="L3" s="272" t="s">
        <v>38</v>
      </c>
      <c r="M3" s="144" t="s">
        <v>82</v>
      </c>
      <c r="N3" s="178">
        <f>Timplan!N8/2</f>
        <v>40</v>
      </c>
      <c r="O3" s="144">
        <f t="shared" ref="O3:O13" si="1">N3*2</f>
        <v>80</v>
      </c>
      <c r="P3" s="141"/>
      <c r="S3" s="59" t="s">
        <v>325</v>
      </c>
      <c r="T3" s="59" t="s">
        <v>341</v>
      </c>
      <c r="U3" s="118">
        <v>1</v>
      </c>
      <c r="V3" s="208">
        <f t="shared" ref="V3:V28" si="2">U3*1080</f>
        <v>1080</v>
      </c>
      <c r="W3" s="60"/>
      <c r="X3" s="60">
        <f>SUMIF('TJ Låg'!$T$2:$T$13,'TJ Mellan'!T3,'TJ Låg'!$AD$2:$AD$13)</f>
        <v>0</v>
      </c>
      <c r="Y3" s="60">
        <f>SUMIF('TJ Hög'!$Y$2:$Y$32,'TJ Mellan'!T3,'TJ Hög'!$AH$2:$AH$32)</f>
        <v>0</v>
      </c>
      <c r="Z3" s="208">
        <f>SUMIF(B2:B23,T3,D2:D23)+SUMIF(G2:G23,T3,I2:I23)+SUMIF(L2:L17,T3,N2:N17)</f>
        <v>0</v>
      </c>
      <c r="AA3" s="208">
        <f t="shared" ref="AA3:AA27" si="3">SUMIF($B$27:$B$48,T3,$D$27:$D$48)+SUMIF($G$27:$G$48,T3,$I$27:$I$48)+SUMIF($L$27:$L$47,T3,$N$27:$N$47)</f>
        <v>0</v>
      </c>
      <c r="AB3" s="208">
        <f t="shared" si="0"/>
        <v>970</v>
      </c>
      <c r="AC3" s="200">
        <f t="shared" ref="AC3:AC27" si="4">SUM(Z3:AB3)</f>
        <v>970</v>
      </c>
      <c r="AD3" s="201">
        <f t="shared" ref="AD3:AD27" si="5">W3+X3+Y3+AC3</f>
        <v>970</v>
      </c>
      <c r="AE3" s="153">
        <f t="shared" ref="AE3:AE27" si="6">AD3-V3</f>
        <v>-110</v>
      </c>
    </row>
    <row r="4" spans="1:31" x14ac:dyDescent="0.3">
      <c r="A4" s="125" t="s">
        <v>76</v>
      </c>
      <c r="B4" s="62" t="s">
        <v>368</v>
      </c>
      <c r="C4" s="132" t="s">
        <v>87</v>
      </c>
      <c r="D4" s="132">
        <f>Timplan!C8</f>
        <v>320</v>
      </c>
      <c r="E4" s="64"/>
      <c r="F4" s="134" t="s">
        <v>79</v>
      </c>
      <c r="G4" s="67" t="s">
        <v>80</v>
      </c>
      <c r="H4" s="144" t="s">
        <v>87</v>
      </c>
      <c r="I4" s="144">
        <f>Timplan!G8</f>
        <v>200</v>
      </c>
      <c r="J4" s="69"/>
      <c r="K4" s="169" t="s">
        <v>52</v>
      </c>
      <c r="L4" s="272" t="s">
        <v>81</v>
      </c>
      <c r="M4" s="144" t="s">
        <v>88</v>
      </c>
      <c r="N4" s="178">
        <f>Timplan!N8/2</f>
        <v>40</v>
      </c>
      <c r="O4" s="144">
        <f t="shared" si="1"/>
        <v>80</v>
      </c>
      <c r="P4" s="141"/>
      <c r="S4" s="55" t="s">
        <v>326</v>
      </c>
      <c r="T4" s="55" t="s">
        <v>342</v>
      </c>
      <c r="U4" s="117">
        <v>1</v>
      </c>
      <c r="V4" s="197">
        <f t="shared" si="2"/>
        <v>1080</v>
      </c>
      <c r="W4" s="56">
        <v>100</v>
      </c>
      <c r="X4" s="56">
        <f>SUMIF('TJ Låg'!$T$2:$T$13,'TJ Mellan'!T4,'TJ Låg'!$AD$2:$AD$13)</f>
        <v>0</v>
      </c>
      <c r="Y4" s="56">
        <f>SUMIF('TJ Hög'!$Y$2:$Y$32,'TJ Mellan'!T4,'TJ Hög'!$AH$2:$AH$32)</f>
        <v>0</v>
      </c>
      <c r="Z4" s="197">
        <f>SUMIF(B2:B23,T4,D2:D23)+SUMIF(G2:G23,T4,I2:I23)+SUMIF(L2:L17,T4,N2:N17)</f>
        <v>0</v>
      </c>
      <c r="AA4" s="197">
        <f t="shared" si="3"/>
        <v>0</v>
      </c>
      <c r="AB4" s="197">
        <f t="shared" si="0"/>
        <v>930</v>
      </c>
      <c r="AC4" s="198">
        <f t="shared" si="4"/>
        <v>930</v>
      </c>
      <c r="AD4" s="199">
        <f t="shared" si="5"/>
        <v>1030</v>
      </c>
      <c r="AE4" s="153">
        <f t="shared" si="6"/>
        <v>-50</v>
      </c>
    </row>
    <row r="5" spans="1:31" x14ac:dyDescent="0.3">
      <c r="A5" s="247" t="s">
        <v>76</v>
      </c>
      <c r="B5" s="72" t="s">
        <v>90</v>
      </c>
      <c r="C5" s="136" t="s">
        <v>68</v>
      </c>
      <c r="D5" s="136" t="s">
        <v>68</v>
      </c>
      <c r="E5" s="73"/>
      <c r="F5" s="138" t="s">
        <v>79</v>
      </c>
      <c r="G5" s="76" t="s">
        <v>90</v>
      </c>
      <c r="H5" s="149" t="s">
        <v>68</v>
      </c>
      <c r="I5" s="149" t="s">
        <v>68</v>
      </c>
      <c r="J5" s="78"/>
      <c r="K5" s="134" t="s">
        <v>52</v>
      </c>
      <c r="L5" s="272" t="s">
        <v>38</v>
      </c>
      <c r="M5" s="144" t="s">
        <v>88</v>
      </c>
      <c r="N5" s="178">
        <f>Timplan!N8/2</f>
        <v>40</v>
      </c>
      <c r="O5" s="144">
        <f t="shared" si="1"/>
        <v>80</v>
      </c>
      <c r="P5" s="141"/>
      <c r="S5" s="59"/>
      <c r="T5" s="59"/>
      <c r="U5" s="118">
        <v>1</v>
      </c>
      <c r="V5" s="208">
        <f t="shared" si="2"/>
        <v>1080</v>
      </c>
      <c r="W5" s="60"/>
      <c r="X5" s="60">
        <f>SUMIF('TJ Låg'!$T$2:$T$13,'TJ Mellan'!T5,'TJ Låg'!$AD$2:$AD$13)</f>
        <v>0</v>
      </c>
      <c r="Y5" s="60">
        <f>SUMIF('TJ Hög'!$Y$2:$Y$32,'TJ Mellan'!T5,'TJ Hög'!$AH$2:$AH$32)</f>
        <v>0</v>
      </c>
      <c r="Z5" s="208">
        <f>SUMIF(B2:B23,T5,D2:D23)+SUMIF(G2:G23,T5,I2:I23)+SUMIF(L2:L17,T5,N2:N17)</f>
        <v>0</v>
      </c>
      <c r="AA5" s="208">
        <f t="shared" si="3"/>
        <v>0</v>
      </c>
      <c r="AB5" s="208">
        <f t="shared" si="0"/>
        <v>0</v>
      </c>
      <c r="AC5" s="200">
        <f t="shared" si="4"/>
        <v>0</v>
      </c>
      <c r="AD5" s="201">
        <f t="shared" si="5"/>
        <v>0</v>
      </c>
      <c r="AE5" s="153">
        <f t="shared" si="6"/>
        <v>-1080</v>
      </c>
    </row>
    <row r="6" spans="1:31" x14ac:dyDescent="0.3">
      <c r="A6" s="127" t="s">
        <v>92</v>
      </c>
      <c r="B6" s="82" t="s">
        <v>349</v>
      </c>
      <c r="C6" s="140" t="s">
        <v>78</v>
      </c>
      <c r="D6" s="140">
        <f>Timplan!E8</f>
        <v>240</v>
      </c>
      <c r="E6" s="69"/>
      <c r="F6" s="160" t="s">
        <v>21</v>
      </c>
      <c r="G6" s="63" t="s">
        <v>27</v>
      </c>
      <c r="H6" s="132" t="s">
        <v>78</v>
      </c>
      <c r="I6" s="132">
        <f>Timplan!K8</f>
        <v>100</v>
      </c>
      <c r="J6" s="64"/>
      <c r="K6" s="134" t="s">
        <v>52</v>
      </c>
      <c r="L6" s="272" t="s">
        <v>43</v>
      </c>
      <c r="M6" s="144" t="s">
        <v>93</v>
      </c>
      <c r="N6" s="178">
        <f>Timplan!N8/2</f>
        <v>40</v>
      </c>
      <c r="O6" s="144">
        <f t="shared" si="1"/>
        <v>80</v>
      </c>
      <c r="P6" s="141"/>
      <c r="S6" s="55" t="s">
        <v>328</v>
      </c>
      <c r="T6" s="55" t="s">
        <v>343</v>
      </c>
      <c r="U6" s="117">
        <v>1</v>
      </c>
      <c r="V6" s="197">
        <f t="shared" si="2"/>
        <v>1080</v>
      </c>
      <c r="W6" s="56"/>
      <c r="X6" s="56">
        <f>SUMIF('TJ Låg'!$T$2:$T$13,'TJ Mellan'!T6,'TJ Låg'!$AD$2:$AD$13)</f>
        <v>0</v>
      </c>
      <c r="Y6" s="56">
        <f>SUMIF('TJ Hög'!$Y$2:$Y$32,'TJ Mellan'!T6,'TJ Hög'!$AH$2:$AH$32)</f>
        <v>0</v>
      </c>
      <c r="Z6" s="197">
        <f>SUMIF(B2:B23,T6,D2:D23)+SUMIF(G2:G23,T6,I2:I23)+SUMIF(L2:L17,T6,N2:N17)</f>
        <v>0</v>
      </c>
      <c r="AA6" s="197">
        <f t="shared" si="3"/>
        <v>60</v>
      </c>
      <c r="AB6" s="197">
        <f t="shared" si="0"/>
        <v>990</v>
      </c>
      <c r="AC6" s="198">
        <f t="shared" si="4"/>
        <v>1050</v>
      </c>
      <c r="AD6" s="199">
        <f t="shared" si="5"/>
        <v>1050</v>
      </c>
      <c r="AE6" s="153">
        <f t="shared" si="6"/>
        <v>-30</v>
      </c>
    </row>
    <row r="7" spans="1:31" x14ac:dyDescent="0.3">
      <c r="A7" s="127" t="s">
        <v>92</v>
      </c>
      <c r="B7" s="67" t="s">
        <v>94</v>
      </c>
      <c r="C7" s="144" t="s">
        <v>84</v>
      </c>
      <c r="D7" s="144">
        <f>Timplan!E8</f>
        <v>240</v>
      </c>
      <c r="E7" s="69"/>
      <c r="F7" s="160" t="s">
        <v>21</v>
      </c>
      <c r="G7" s="63" t="s">
        <v>77</v>
      </c>
      <c r="H7" s="132" t="s">
        <v>84</v>
      </c>
      <c r="I7" s="132">
        <f>Timplan!K8</f>
        <v>100</v>
      </c>
      <c r="J7" s="64"/>
      <c r="K7" s="134" t="s">
        <v>52</v>
      </c>
      <c r="L7" s="272" t="s">
        <v>38</v>
      </c>
      <c r="M7" s="144" t="s">
        <v>93</v>
      </c>
      <c r="N7" s="178">
        <f>Timplan!N8/2</f>
        <v>40</v>
      </c>
      <c r="O7" s="144">
        <f t="shared" si="1"/>
        <v>80</v>
      </c>
      <c r="P7" s="141"/>
      <c r="S7" s="59" t="s">
        <v>31</v>
      </c>
      <c r="T7" s="59" t="s">
        <v>32</v>
      </c>
      <c r="U7" s="118">
        <v>1</v>
      </c>
      <c r="V7" s="208">
        <f t="shared" si="2"/>
        <v>1080</v>
      </c>
      <c r="W7" s="60">
        <v>30</v>
      </c>
      <c r="X7" s="60">
        <f>SUMIF('TJ Låg'!$T$2:$T$13,'TJ Mellan'!T7,'TJ Låg'!$AD$2:$AD$13)</f>
        <v>80</v>
      </c>
      <c r="Y7" s="60">
        <f>SUMIF('TJ Hög'!$Y$2:$Y$32,'TJ Mellan'!T7,'TJ Hög'!$AH$2:$AH$32)</f>
        <v>0</v>
      </c>
      <c r="Z7" s="208">
        <f>SUMIF(B2:B23,T7,D2:D23)+SUMIF(G2:G23,T7,I2:I23)+SUMIF(L2:L17,T7,N2:N17)</f>
        <v>120</v>
      </c>
      <c r="AA7" s="208">
        <f t="shared" si="3"/>
        <v>300</v>
      </c>
      <c r="AB7" s="208">
        <f t="shared" si="0"/>
        <v>560</v>
      </c>
      <c r="AC7" s="200">
        <f t="shared" si="4"/>
        <v>980</v>
      </c>
      <c r="AD7" s="201">
        <f t="shared" si="5"/>
        <v>1090</v>
      </c>
      <c r="AE7" s="153">
        <f t="shared" si="6"/>
        <v>10</v>
      </c>
    </row>
    <row r="8" spans="1:31" x14ac:dyDescent="0.3">
      <c r="A8" s="169" t="s">
        <v>92</v>
      </c>
      <c r="B8" s="67" t="s">
        <v>94</v>
      </c>
      <c r="C8" s="144" t="s">
        <v>87</v>
      </c>
      <c r="D8" s="144">
        <f>Timplan!E8</f>
        <v>240</v>
      </c>
      <c r="E8" s="69"/>
      <c r="F8" s="160" t="s">
        <v>21</v>
      </c>
      <c r="G8" s="63" t="s">
        <v>77</v>
      </c>
      <c r="H8" s="132" t="s">
        <v>87</v>
      </c>
      <c r="I8" s="132">
        <f>Timplan!K8</f>
        <v>100</v>
      </c>
      <c r="J8" s="64"/>
      <c r="K8" s="134" t="s">
        <v>52</v>
      </c>
      <c r="L8" s="272" t="s">
        <v>43</v>
      </c>
      <c r="M8" s="144" t="s">
        <v>95</v>
      </c>
      <c r="N8" s="178">
        <f>Timplan!N8/2</f>
        <v>40</v>
      </c>
      <c r="O8" s="144">
        <f t="shared" si="1"/>
        <v>80</v>
      </c>
      <c r="P8" s="141"/>
      <c r="S8" s="55" t="s">
        <v>329</v>
      </c>
      <c r="T8" s="55" t="s">
        <v>102</v>
      </c>
      <c r="U8" s="117">
        <v>0.45</v>
      </c>
      <c r="V8" s="197">
        <f>U8*1200</f>
        <v>540</v>
      </c>
      <c r="W8" s="56"/>
      <c r="X8" s="56">
        <f>SUMIF('TJ Låg'!$T$2:$T$13,'TJ Mellan'!T8,'TJ Låg'!$AD$2:$AD$13)</f>
        <v>0</v>
      </c>
      <c r="Y8" s="56">
        <f>SUMIF('TJ Hög'!$Y$2:$Y$32,'TJ Mellan'!T8,'TJ Hög'!$AH$2:$AH$32)</f>
        <v>0</v>
      </c>
      <c r="Z8" s="197">
        <f>SUMIF(B2:B23,T8,D2:D23)+SUMIF(G2:G23,T8,I2:I23)+SUMIF(L2:L17,T8,N2:N17)</f>
        <v>135</v>
      </c>
      <c r="AA8" s="197">
        <f t="shared" si="3"/>
        <v>135</v>
      </c>
      <c r="AB8" s="197">
        <f t="shared" si="0"/>
        <v>240</v>
      </c>
      <c r="AC8" s="198">
        <f t="shared" si="4"/>
        <v>510</v>
      </c>
      <c r="AD8" s="199">
        <f t="shared" si="5"/>
        <v>510</v>
      </c>
      <c r="AE8" s="153">
        <f t="shared" si="6"/>
        <v>-30</v>
      </c>
    </row>
    <row r="9" spans="1:31" x14ac:dyDescent="0.3">
      <c r="A9" s="179" t="s">
        <v>92</v>
      </c>
      <c r="B9" s="76" t="s">
        <v>90</v>
      </c>
      <c r="C9" s="149" t="s">
        <v>68</v>
      </c>
      <c r="D9" s="149" t="s">
        <v>68</v>
      </c>
      <c r="E9" s="78"/>
      <c r="F9" s="126" t="s">
        <v>21</v>
      </c>
      <c r="G9" s="72" t="s">
        <v>90</v>
      </c>
      <c r="H9" s="136" t="s">
        <v>68</v>
      </c>
      <c r="I9" s="167" t="s">
        <v>68</v>
      </c>
      <c r="J9" s="64"/>
      <c r="K9" s="134" t="s">
        <v>52</v>
      </c>
      <c r="L9" s="272" t="s">
        <v>38</v>
      </c>
      <c r="M9" s="144" t="s">
        <v>95</v>
      </c>
      <c r="N9" s="178">
        <f>Timplan!N8/2</f>
        <v>40</v>
      </c>
      <c r="O9" s="144">
        <f t="shared" si="1"/>
        <v>80</v>
      </c>
      <c r="P9" s="141"/>
      <c r="S9" s="59" t="s">
        <v>330</v>
      </c>
      <c r="T9" s="59" t="s">
        <v>77</v>
      </c>
      <c r="U9" s="118">
        <v>1</v>
      </c>
      <c r="V9" s="208">
        <f t="shared" si="2"/>
        <v>1080</v>
      </c>
      <c r="W9" s="60"/>
      <c r="X9" s="60">
        <f>SUMIF('TJ Låg'!$T$2:$T$13,'TJ Mellan'!T9,'TJ Låg'!$AD$2:$AD$13)</f>
        <v>0</v>
      </c>
      <c r="Y9" s="60">
        <f>SUMIF('TJ Hög'!$Y$2:$Y$32,'TJ Mellan'!T9,'TJ Hög'!$AH$2:$AH$32)</f>
        <v>0</v>
      </c>
      <c r="Z9" s="208">
        <f>SUMIF(B2:B23,T9,D2:D23)+SUMIF(G2:G23,T9,I2:I23)+SUMIF(L2:L17,T9,N2:N17)</f>
        <v>870</v>
      </c>
      <c r="AA9" s="208">
        <f t="shared" si="3"/>
        <v>60</v>
      </c>
      <c r="AB9" s="208">
        <f t="shared" si="0"/>
        <v>0</v>
      </c>
      <c r="AC9" s="200">
        <f t="shared" si="4"/>
        <v>930</v>
      </c>
      <c r="AD9" s="201">
        <f t="shared" si="5"/>
        <v>930</v>
      </c>
      <c r="AE9" s="153">
        <f t="shared" si="6"/>
        <v>-150</v>
      </c>
    </row>
    <row r="10" spans="1:31" x14ac:dyDescent="0.3">
      <c r="A10" s="125" t="s">
        <v>96</v>
      </c>
      <c r="B10" s="83" t="s">
        <v>97</v>
      </c>
      <c r="C10" s="158" t="s">
        <v>78</v>
      </c>
      <c r="D10" s="158">
        <f>Timplan!D8</f>
        <v>120</v>
      </c>
      <c r="E10" s="64"/>
      <c r="F10" s="127" t="s">
        <v>98</v>
      </c>
      <c r="G10" s="67" t="s">
        <v>94</v>
      </c>
      <c r="H10" s="144" t="s">
        <v>78</v>
      </c>
      <c r="I10" s="144">
        <f>Timplan!$H$8+Timplan!$I$8</f>
        <v>120</v>
      </c>
      <c r="J10" s="86"/>
      <c r="K10" s="134" t="s">
        <v>52</v>
      </c>
      <c r="L10" s="272" t="s">
        <v>43</v>
      </c>
      <c r="M10" s="144" t="s">
        <v>99</v>
      </c>
      <c r="N10" s="178">
        <f>Timplan!N8/2</f>
        <v>40</v>
      </c>
      <c r="O10" s="144">
        <f t="shared" si="1"/>
        <v>80</v>
      </c>
      <c r="P10" s="141"/>
      <c r="S10" s="55" t="s">
        <v>195</v>
      </c>
      <c r="T10" s="55" t="s">
        <v>97</v>
      </c>
      <c r="U10" s="117">
        <v>1</v>
      </c>
      <c r="V10" s="197">
        <f t="shared" si="2"/>
        <v>1080</v>
      </c>
      <c r="W10" s="56"/>
      <c r="X10" s="56">
        <f>SUMIF('TJ Låg'!$T$2:$T$13,'TJ Mellan'!T10,'TJ Låg'!$AD$2:$AD$13)</f>
        <v>0</v>
      </c>
      <c r="Y10" s="56">
        <f>SUMIF('TJ Hög'!$Y$2:$Y$32,'TJ Mellan'!T10,'TJ Hög'!$AH$2:$AH$32)</f>
        <v>0</v>
      </c>
      <c r="Z10" s="197">
        <f>SUMIF(B2:B23,T10,D2:D23)+SUMIF(G2:G23,T10,I2:I23)+SUMIF(L2:L17,T10,N2:N17)</f>
        <v>360</v>
      </c>
      <c r="AA10" s="197">
        <f t="shared" si="3"/>
        <v>450</v>
      </c>
      <c r="AB10" s="197">
        <f t="shared" si="0"/>
        <v>150</v>
      </c>
      <c r="AC10" s="198">
        <f t="shared" si="4"/>
        <v>960</v>
      </c>
      <c r="AD10" s="199">
        <f t="shared" si="5"/>
        <v>960</v>
      </c>
      <c r="AE10" s="153">
        <f t="shared" si="6"/>
        <v>-120</v>
      </c>
    </row>
    <row r="11" spans="1:31" x14ac:dyDescent="0.3">
      <c r="A11" s="125" t="s">
        <v>96</v>
      </c>
      <c r="B11" s="63" t="s">
        <v>97</v>
      </c>
      <c r="C11" s="132" t="s">
        <v>84</v>
      </c>
      <c r="D11" s="132">
        <f>Timplan!D8</f>
        <v>120</v>
      </c>
      <c r="E11" s="64"/>
      <c r="F11" s="127" t="s">
        <v>98</v>
      </c>
      <c r="G11" s="67" t="s">
        <v>94</v>
      </c>
      <c r="H11" s="144" t="s">
        <v>84</v>
      </c>
      <c r="I11" s="144">
        <f>Timplan!$H$8+Timplan!$I$8</f>
        <v>120</v>
      </c>
      <c r="J11" s="69"/>
      <c r="K11" s="134" t="s">
        <v>52</v>
      </c>
      <c r="L11" s="272" t="s">
        <v>38</v>
      </c>
      <c r="M11" s="144" t="s">
        <v>99</v>
      </c>
      <c r="N11" s="178">
        <f>Timplan!N8/2</f>
        <v>40</v>
      </c>
      <c r="O11" s="144">
        <f t="shared" si="1"/>
        <v>80</v>
      </c>
      <c r="P11" s="141"/>
      <c r="S11" s="59" t="s">
        <v>331</v>
      </c>
      <c r="T11" s="59" t="s">
        <v>94</v>
      </c>
      <c r="U11" s="118">
        <v>1</v>
      </c>
      <c r="V11" s="208">
        <f t="shared" si="2"/>
        <v>1080</v>
      </c>
      <c r="W11" s="60">
        <v>100</v>
      </c>
      <c r="X11" s="60">
        <f>SUMIF('TJ Låg'!$T$2:$T$13,'TJ Mellan'!T11,'TJ Låg'!$AD$2:$AD$13)</f>
        <v>0</v>
      </c>
      <c r="Y11" s="60">
        <f>SUMIF('TJ Hög'!$Y$2:$Y$32,'TJ Mellan'!T11,'TJ Hög'!$AH$2:$AH$32)</f>
        <v>0</v>
      </c>
      <c r="Z11" s="208">
        <f>SUMIF(B2:B23,T11,D2:D23)+SUMIF(G2:G23,T11,I2:I23)+SUMIF(L2:L17,T11,N2:N17)</f>
        <v>870</v>
      </c>
      <c r="AA11" s="208">
        <f t="shared" si="3"/>
        <v>120</v>
      </c>
      <c r="AB11" s="208">
        <f t="shared" si="0"/>
        <v>0</v>
      </c>
      <c r="AC11" s="200">
        <f t="shared" si="4"/>
        <v>990</v>
      </c>
      <c r="AD11" s="201">
        <f t="shared" si="5"/>
        <v>1090</v>
      </c>
      <c r="AE11" s="153">
        <f t="shared" si="6"/>
        <v>10</v>
      </c>
    </row>
    <row r="12" spans="1:31" x14ac:dyDescent="0.3">
      <c r="A12" s="125" t="s">
        <v>96</v>
      </c>
      <c r="B12" s="63" t="s">
        <v>97</v>
      </c>
      <c r="C12" s="132" t="s">
        <v>87</v>
      </c>
      <c r="D12" s="132">
        <f>Timplan!D8</f>
        <v>120</v>
      </c>
      <c r="E12" s="64"/>
      <c r="F12" s="127" t="s">
        <v>98</v>
      </c>
      <c r="G12" s="67" t="s">
        <v>94</v>
      </c>
      <c r="H12" s="144" t="s">
        <v>87</v>
      </c>
      <c r="I12" s="144">
        <f>Timplan!$H$8+Timplan!$I$8</f>
        <v>120</v>
      </c>
      <c r="J12" s="69"/>
      <c r="K12" s="134" t="s">
        <v>52</v>
      </c>
      <c r="L12" s="272" t="s">
        <v>43</v>
      </c>
      <c r="M12" s="144" t="s">
        <v>100</v>
      </c>
      <c r="N12" s="178">
        <f>Timplan!N8/2</f>
        <v>40</v>
      </c>
      <c r="O12" s="144">
        <f t="shared" si="1"/>
        <v>80</v>
      </c>
      <c r="P12" s="141"/>
      <c r="S12" s="55" t="s">
        <v>332</v>
      </c>
      <c r="T12" s="55" t="s">
        <v>80</v>
      </c>
      <c r="U12" s="117">
        <v>1</v>
      </c>
      <c r="V12" s="197">
        <f t="shared" si="2"/>
        <v>1080</v>
      </c>
      <c r="W12" s="56"/>
      <c r="X12" s="56">
        <f>SUMIF('TJ Låg'!$T$2:$T$13,'TJ Mellan'!T12,'TJ Låg'!$AD$2:$AD$13)</f>
        <v>0</v>
      </c>
      <c r="Y12" s="56">
        <f>SUMIF('TJ Hög'!$Y$2:$Y$32,'TJ Mellan'!T12,'TJ Hög'!$AH$2:$AH$32)</f>
        <v>0</v>
      </c>
      <c r="Z12" s="197">
        <f>SUMIF(B2:B23,T12,D2:D23)+SUMIF(G2:G23,T12,I2:I23)+SUMIF(L2:L17,T12,N2:N17)</f>
        <v>630</v>
      </c>
      <c r="AA12" s="197">
        <f t="shared" si="3"/>
        <v>260</v>
      </c>
      <c r="AB12" s="197">
        <f t="shared" si="0"/>
        <v>0</v>
      </c>
      <c r="AC12" s="198">
        <f t="shared" si="4"/>
        <v>890</v>
      </c>
      <c r="AD12" s="199">
        <f t="shared" si="5"/>
        <v>890</v>
      </c>
      <c r="AE12" s="153">
        <f t="shared" si="6"/>
        <v>-190</v>
      </c>
    </row>
    <row r="13" spans="1:31" x14ac:dyDescent="0.3">
      <c r="A13" s="126" t="s">
        <v>96</v>
      </c>
      <c r="B13" s="72" t="s">
        <v>90</v>
      </c>
      <c r="C13" s="136" t="s">
        <v>68</v>
      </c>
      <c r="D13" s="136" t="s">
        <v>68</v>
      </c>
      <c r="E13" s="73"/>
      <c r="F13" s="138" t="s">
        <v>98</v>
      </c>
      <c r="G13" s="76" t="s">
        <v>90</v>
      </c>
      <c r="H13" s="149" t="s">
        <v>68</v>
      </c>
      <c r="I13" s="150" t="s">
        <v>68</v>
      </c>
      <c r="J13" s="78"/>
      <c r="K13" s="134" t="s">
        <v>52</v>
      </c>
      <c r="L13" s="272" t="s">
        <v>38</v>
      </c>
      <c r="M13" s="144" t="s">
        <v>100</v>
      </c>
      <c r="N13" s="144">
        <f>Timplan!N8/2</f>
        <v>40</v>
      </c>
      <c r="O13" s="145">
        <f t="shared" si="1"/>
        <v>80</v>
      </c>
      <c r="P13" s="141"/>
      <c r="S13" s="59" t="s">
        <v>333</v>
      </c>
      <c r="T13" s="59" t="s">
        <v>43</v>
      </c>
      <c r="U13" s="118">
        <v>0.85</v>
      </c>
      <c r="V13" s="208">
        <f t="shared" si="2"/>
        <v>918</v>
      </c>
      <c r="W13" s="60"/>
      <c r="X13" s="60">
        <f>SUMIF('TJ Låg'!$T$2:$T$13,'TJ Mellan'!T13,'TJ Låg'!$AD$2:$AD$13)</f>
        <v>160</v>
      </c>
      <c r="Y13" s="60">
        <f>SUMIF('TJ Hög'!$Y$2:$Y$32,'TJ Mellan'!T13,'TJ Hög'!$AH$2:$AH$32)</f>
        <v>240</v>
      </c>
      <c r="Z13" s="208">
        <f>SUMIF(B2:B23,T13,D2:D23)+SUMIF(G2:G23,T13,I2:I23)+SUMIF(L2:L17,T13,N2:N17)</f>
        <v>160</v>
      </c>
      <c r="AA13" s="208">
        <f t="shared" si="3"/>
        <v>80</v>
      </c>
      <c r="AB13" s="208">
        <f t="shared" si="0"/>
        <v>270</v>
      </c>
      <c r="AC13" s="200">
        <f t="shared" si="4"/>
        <v>510</v>
      </c>
      <c r="AD13" s="201">
        <f t="shared" si="5"/>
        <v>910</v>
      </c>
      <c r="AE13" s="153">
        <f t="shared" si="6"/>
        <v>-8</v>
      </c>
    </row>
    <row r="14" spans="1:31" x14ac:dyDescent="0.3">
      <c r="A14" s="127" t="s">
        <v>101</v>
      </c>
      <c r="B14" s="67" t="s">
        <v>102</v>
      </c>
      <c r="C14" s="178" t="s">
        <v>78</v>
      </c>
      <c r="D14" s="178">
        <f>Timplan!L8</f>
        <v>45</v>
      </c>
      <c r="E14" s="69"/>
      <c r="F14" s="125" t="s">
        <v>103</v>
      </c>
      <c r="G14" s="63" t="s">
        <v>32</v>
      </c>
      <c r="H14" s="177" t="s">
        <v>78</v>
      </c>
      <c r="I14" s="177">
        <f>Timplan!M8</f>
        <v>40</v>
      </c>
      <c r="J14" s="64"/>
      <c r="K14" s="134" t="s">
        <v>52</v>
      </c>
      <c r="L14" s="67" t="s">
        <v>90</v>
      </c>
      <c r="M14" s="144" t="s">
        <v>68</v>
      </c>
      <c r="N14" s="144" t="s">
        <v>68</v>
      </c>
      <c r="O14" s="145" t="s">
        <v>68</v>
      </c>
      <c r="P14" s="141"/>
      <c r="S14" s="55" t="s">
        <v>37</v>
      </c>
      <c r="T14" s="55" t="s">
        <v>38</v>
      </c>
      <c r="U14" s="117">
        <v>1</v>
      </c>
      <c r="V14" s="197">
        <f t="shared" si="2"/>
        <v>1080</v>
      </c>
      <c r="W14" s="56"/>
      <c r="X14" s="56">
        <f>SUMIF('TJ Låg'!$T$2:$T$13,'TJ Mellan'!T14,'TJ Låg'!$AD$2:$AD$13)</f>
        <v>400</v>
      </c>
      <c r="Y14" s="56">
        <f>SUMIF('TJ Hög'!$Y$2:$Y$32,'TJ Mellan'!T14,'TJ Hög'!$AH$2:$AH$32)</f>
        <v>0</v>
      </c>
      <c r="Z14" s="197">
        <f>SUMIF(B2:B23,T14,D2:D23)+SUMIF(G2:G23,T14,I2:I23)+SUMIF(L2:L17,T14,N2:N17)</f>
        <v>240</v>
      </c>
      <c r="AA14" s="197">
        <f t="shared" si="3"/>
        <v>270</v>
      </c>
      <c r="AB14" s="197">
        <f t="shared" si="0"/>
        <v>240</v>
      </c>
      <c r="AC14" s="198">
        <f t="shared" si="4"/>
        <v>750</v>
      </c>
      <c r="AD14" s="199">
        <f t="shared" si="5"/>
        <v>1150</v>
      </c>
      <c r="AE14" s="153">
        <f t="shared" si="6"/>
        <v>70</v>
      </c>
    </row>
    <row r="15" spans="1:31" x14ac:dyDescent="0.3">
      <c r="A15" s="127" t="s">
        <v>101</v>
      </c>
      <c r="B15" s="67" t="s">
        <v>102</v>
      </c>
      <c r="C15" s="178" t="s">
        <v>84</v>
      </c>
      <c r="D15" s="178">
        <f>Timplan!L8</f>
        <v>45</v>
      </c>
      <c r="E15" s="69"/>
      <c r="F15" s="125" t="s">
        <v>103</v>
      </c>
      <c r="G15" s="63" t="s">
        <v>32</v>
      </c>
      <c r="H15" s="177" t="s">
        <v>84</v>
      </c>
      <c r="I15" s="177">
        <f>Timplan!M8</f>
        <v>40</v>
      </c>
      <c r="J15" s="64"/>
      <c r="K15" s="134" t="s">
        <v>52</v>
      </c>
      <c r="L15" s="67" t="s">
        <v>90</v>
      </c>
      <c r="M15" s="144" t="s">
        <v>68</v>
      </c>
      <c r="N15" s="144" t="s">
        <v>68</v>
      </c>
      <c r="O15" s="145" t="s">
        <v>68</v>
      </c>
      <c r="P15" s="141"/>
      <c r="S15" s="59" t="s">
        <v>334</v>
      </c>
      <c r="T15" s="59" t="s">
        <v>344</v>
      </c>
      <c r="U15" s="118">
        <v>0.8</v>
      </c>
      <c r="V15" s="208">
        <f t="shared" si="2"/>
        <v>864</v>
      </c>
      <c r="W15" s="60"/>
      <c r="X15" s="60">
        <f>SUMIF('TJ Låg'!$T$2:$T$13,'TJ Mellan'!T15,'TJ Låg'!$AD$2:$AD$13)</f>
        <v>0</v>
      </c>
      <c r="Y15" s="60">
        <f>SUMIF('TJ Hög'!$Y$2:$Y$32,'TJ Mellan'!T15,'TJ Hög'!$AH$2:$AH$32)</f>
        <v>0</v>
      </c>
      <c r="Z15" s="208">
        <f>SUMIF(B2:B23,T15,D2:D23)+SUMIF(G2:G23,T15,I2:I23)+SUMIF(L2:L17,T15,N2:N17)</f>
        <v>0</v>
      </c>
      <c r="AA15" s="208">
        <f t="shared" si="3"/>
        <v>0</v>
      </c>
      <c r="AB15" s="208">
        <f t="shared" si="0"/>
        <v>0</v>
      </c>
      <c r="AC15" s="200">
        <f t="shared" si="4"/>
        <v>0</v>
      </c>
      <c r="AD15" s="201">
        <f t="shared" si="5"/>
        <v>0</v>
      </c>
      <c r="AE15" s="153">
        <f t="shared" si="6"/>
        <v>-864</v>
      </c>
    </row>
    <row r="16" spans="1:31" x14ac:dyDescent="0.3">
      <c r="A16" s="127" t="s">
        <v>101</v>
      </c>
      <c r="B16" s="67" t="s">
        <v>102</v>
      </c>
      <c r="C16" s="178" t="s">
        <v>87</v>
      </c>
      <c r="D16" s="178">
        <f>Timplan!L8</f>
        <v>45</v>
      </c>
      <c r="E16" s="69"/>
      <c r="F16" s="125" t="s">
        <v>103</v>
      </c>
      <c r="G16" s="63" t="s">
        <v>32</v>
      </c>
      <c r="H16" s="177" t="s">
        <v>87</v>
      </c>
      <c r="I16" s="177">
        <f>Timplan!M8</f>
        <v>40</v>
      </c>
      <c r="J16" s="64"/>
      <c r="K16" s="134" t="s">
        <v>52</v>
      </c>
      <c r="L16" s="67" t="s">
        <v>90</v>
      </c>
      <c r="M16" s="144" t="s">
        <v>68</v>
      </c>
      <c r="N16" s="144" t="s">
        <v>68</v>
      </c>
      <c r="O16" s="145" t="s">
        <v>68</v>
      </c>
      <c r="P16" s="141"/>
      <c r="S16" s="55" t="s">
        <v>335</v>
      </c>
      <c r="T16" s="55" t="s">
        <v>345</v>
      </c>
      <c r="U16" s="117">
        <v>1</v>
      </c>
      <c r="V16" s="197">
        <f t="shared" si="2"/>
        <v>1080</v>
      </c>
      <c r="W16" s="56"/>
      <c r="X16" s="56">
        <f>SUMIF('TJ Låg'!$T$2:$T$13,'TJ Mellan'!T16,'TJ Låg'!$AD$2:$AD$13)</f>
        <v>0</v>
      </c>
      <c r="Y16" s="56">
        <f>SUMIF('TJ Hög'!$Y$2:$Y$32,'TJ Mellan'!T16,'TJ Hög'!$AH$2:$AH$32)</f>
        <v>0</v>
      </c>
      <c r="Z16" s="197">
        <f>SUMIF(B2:B23,T16,D2:D23)+SUMIF(G2:G23,T16,I2:I23)+SUMIF(L2:L17,T16,N2:N17)</f>
        <v>0</v>
      </c>
      <c r="AA16" s="197">
        <f t="shared" si="3"/>
        <v>1070</v>
      </c>
      <c r="AB16" s="197">
        <f t="shared" si="0"/>
        <v>0</v>
      </c>
      <c r="AC16" s="198">
        <f t="shared" si="4"/>
        <v>1070</v>
      </c>
      <c r="AD16" s="199">
        <f t="shared" si="5"/>
        <v>1070</v>
      </c>
      <c r="AE16" s="153">
        <f t="shared" si="6"/>
        <v>-10</v>
      </c>
    </row>
    <row r="17" spans="1:31" ht="15" thickBot="1" x14ac:dyDescent="0.35">
      <c r="A17" s="128" t="s">
        <v>101</v>
      </c>
      <c r="B17" s="76" t="s">
        <v>90</v>
      </c>
      <c r="C17" s="149" t="s">
        <v>68</v>
      </c>
      <c r="D17" s="149" t="s">
        <v>68</v>
      </c>
      <c r="E17" s="78"/>
      <c r="F17" s="126" t="s">
        <v>103</v>
      </c>
      <c r="G17" s="72" t="s">
        <v>90</v>
      </c>
      <c r="H17" s="136" t="s">
        <v>68</v>
      </c>
      <c r="I17" s="136" t="s">
        <v>68</v>
      </c>
      <c r="J17" s="73"/>
      <c r="K17" s="238" t="s">
        <v>52</v>
      </c>
      <c r="L17" s="209" t="s">
        <v>90</v>
      </c>
      <c r="M17" s="236" t="s">
        <v>68</v>
      </c>
      <c r="N17" s="236" t="s">
        <v>68</v>
      </c>
      <c r="O17" s="232" t="s">
        <v>68</v>
      </c>
      <c r="P17" s="237"/>
      <c r="S17" s="59" t="s">
        <v>336</v>
      </c>
      <c r="T17" s="59" t="s">
        <v>346</v>
      </c>
      <c r="U17" s="118">
        <v>1</v>
      </c>
      <c r="V17" s="208">
        <f t="shared" si="2"/>
        <v>1080</v>
      </c>
      <c r="W17" s="60"/>
      <c r="X17" s="60">
        <f>SUMIF('TJ Låg'!$T$2:$T$13,'TJ Mellan'!T17,'TJ Låg'!$AD$2:$AD$13)</f>
        <v>0</v>
      </c>
      <c r="Y17" s="60">
        <f>SUMIF('TJ Hög'!$Y$2:$Y$32,'TJ Mellan'!T17,'TJ Hög'!$AH$2:$AH$32)</f>
        <v>0</v>
      </c>
      <c r="Z17" s="208">
        <f>SUMIF(B2:B23,T17,D2:D23)+SUMIF(G2:G23,T17,I2:I23)+SUMIF(L2:L17,T17,N2:N17)</f>
        <v>0</v>
      </c>
      <c r="AA17" s="208">
        <f t="shared" si="3"/>
        <v>1010</v>
      </c>
      <c r="AB17" s="208">
        <f t="shared" si="0"/>
        <v>60</v>
      </c>
      <c r="AC17" s="200">
        <f t="shared" si="4"/>
        <v>1070</v>
      </c>
      <c r="AD17" s="201">
        <f t="shared" si="5"/>
        <v>1070</v>
      </c>
      <c r="AE17" s="153">
        <f t="shared" si="6"/>
        <v>-10</v>
      </c>
    </row>
    <row r="18" spans="1:31" x14ac:dyDescent="0.3">
      <c r="A18" s="171" t="s">
        <v>104</v>
      </c>
      <c r="B18" s="83" t="s">
        <v>77</v>
      </c>
      <c r="C18" s="83" t="s">
        <v>78</v>
      </c>
      <c r="D18" s="216">
        <v>30</v>
      </c>
      <c r="E18" s="64"/>
      <c r="F18" s="127" t="s">
        <v>104</v>
      </c>
      <c r="G18" s="67" t="s">
        <v>68</v>
      </c>
      <c r="H18" s="84"/>
      <c r="I18" s="106"/>
      <c r="J18" s="69"/>
      <c r="M18" s="153"/>
      <c r="N18" s="153"/>
      <c r="O18" s="153"/>
      <c r="P18" s="153"/>
      <c r="S18" s="55" t="s">
        <v>26</v>
      </c>
      <c r="T18" s="55" t="s">
        <v>27</v>
      </c>
      <c r="U18" s="117">
        <v>1</v>
      </c>
      <c r="V18" s="197">
        <v>1080</v>
      </c>
      <c r="W18" s="56"/>
      <c r="X18" s="56">
        <f>SUMIF('TJ Låg'!$T$2:$T$13,'TJ Mellan'!T18,'TJ Låg'!$AD$2:$AD$13)</f>
        <v>700</v>
      </c>
      <c r="Y18" s="56">
        <f>SUMIF('TJ Hög'!$Y$2:$Y$32,'TJ Mellan'!T18,'TJ Hög'!$AH$2:$AH$32)</f>
        <v>0</v>
      </c>
      <c r="Z18" s="197">
        <f>SUMIF(B2:B23,T18,D2:D23)+SUMIF(G2:G23,T18,I2:I23)+SUMIF(L2:L17,T18,N2:N17)</f>
        <v>130</v>
      </c>
      <c r="AA18" s="197">
        <f t="shared" si="3"/>
        <v>0</v>
      </c>
      <c r="AB18" s="197">
        <f t="shared" si="0"/>
        <v>240</v>
      </c>
      <c r="AC18" s="198">
        <f t="shared" si="4"/>
        <v>370</v>
      </c>
      <c r="AD18" s="199">
        <f t="shared" si="5"/>
        <v>1070</v>
      </c>
      <c r="AE18" s="153">
        <f t="shared" si="6"/>
        <v>-10</v>
      </c>
    </row>
    <row r="19" spans="1:31" ht="15" thickBot="1" x14ac:dyDescent="0.35">
      <c r="A19" s="160" t="s">
        <v>104</v>
      </c>
      <c r="B19" s="63" t="s">
        <v>27</v>
      </c>
      <c r="C19" s="63" t="s">
        <v>78</v>
      </c>
      <c r="D19" s="105">
        <v>30</v>
      </c>
      <c r="E19" s="64"/>
      <c r="F19" s="127" t="s">
        <v>104</v>
      </c>
      <c r="G19" s="67" t="s">
        <v>68</v>
      </c>
      <c r="H19" s="66"/>
      <c r="I19" s="104"/>
      <c r="J19" s="69"/>
      <c r="M19" s="153"/>
      <c r="N19" s="153"/>
      <c r="O19" s="153"/>
      <c r="P19" s="153"/>
      <c r="S19" s="59" t="s">
        <v>337</v>
      </c>
      <c r="T19" s="59" t="s">
        <v>81</v>
      </c>
      <c r="U19" s="118">
        <v>0.5</v>
      </c>
      <c r="V19" s="208">
        <f>U19*1200</f>
        <v>600</v>
      </c>
      <c r="W19" s="60"/>
      <c r="X19" s="60">
        <f>SUMIF('TJ Låg'!$T$2:$T$13,'TJ Mellan'!T19,'TJ Låg'!$AD$2:$AD$13)</f>
        <v>240</v>
      </c>
      <c r="Y19" s="60">
        <f>SUMIF('TJ Hög'!$Y$2:$Y$32,'TJ Mellan'!T19,'TJ Hög'!$AH$2:$AH$32)</f>
        <v>0</v>
      </c>
      <c r="Z19" s="208">
        <f>SUMIF(B2:B23,T19,D2:D23)+SUMIF(G2:G23,T19,I2:I23)+SUMIF(L2:L17,T19,N2:N17)</f>
        <v>80</v>
      </c>
      <c r="AA19" s="208">
        <f t="shared" si="3"/>
        <v>160</v>
      </c>
      <c r="AB19" s="208">
        <f t="shared" si="0"/>
        <v>80</v>
      </c>
      <c r="AC19" s="200">
        <f t="shared" si="4"/>
        <v>320</v>
      </c>
      <c r="AD19" s="201">
        <f t="shared" si="5"/>
        <v>560</v>
      </c>
      <c r="AE19" s="153">
        <f t="shared" si="6"/>
        <v>-40</v>
      </c>
    </row>
    <row r="20" spans="1:31" ht="15" thickBot="1" x14ac:dyDescent="0.35">
      <c r="A20" s="160" t="s">
        <v>104</v>
      </c>
      <c r="B20" s="63" t="s">
        <v>94</v>
      </c>
      <c r="C20" s="63" t="s">
        <v>84</v>
      </c>
      <c r="D20" s="105">
        <v>30</v>
      </c>
      <c r="E20" s="64"/>
      <c r="F20" s="127" t="s">
        <v>104</v>
      </c>
      <c r="G20" s="67" t="s">
        <v>68</v>
      </c>
      <c r="H20" s="66"/>
      <c r="I20" s="104"/>
      <c r="J20" s="69"/>
      <c r="M20" s="153"/>
      <c r="N20" s="153"/>
      <c r="O20" s="231" t="s">
        <v>362</v>
      </c>
      <c r="P20" s="174">
        <f>SUM(D2:D23)+SUM(I2:I23)+SUM(N2:N17)</f>
        <v>4215</v>
      </c>
      <c r="S20" s="55" t="s">
        <v>338</v>
      </c>
      <c r="T20" s="55" t="s">
        <v>347</v>
      </c>
      <c r="U20" s="117">
        <v>0.85</v>
      </c>
      <c r="V20" s="197">
        <f t="shared" si="2"/>
        <v>918</v>
      </c>
      <c r="W20" s="56"/>
      <c r="X20" s="56">
        <f>SUMIF('TJ Låg'!$T$2:$T$13,'TJ Mellan'!T20,'TJ Låg'!$AD$2:$AD$13)</f>
        <v>0</v>
      </c>
      <c r="Y20" s="56">
        <f>SUMIF('TJ Hög'!$Y$2:$Y$32,'TJ Mellan'!T20,'TJ Hög'!$AH$2:$AH$32)</f>
        <v>0</v>
      </c>
      <c r="Z20" s="197">
        <f>SUMIF(B2:B23,T20,D2:D23)+SUMIF(G2:G23,T20,I2:I23)+SUMIF(L2:L17,T20,N2:N17)</f>
        <v>0</v>
      </c>
      <c r="AA20" s="197">
        <f t="shared" si="3"/>
        <v>650</v>
      </c>
      <c r="AB20" s="197">
        <f t="shared" si="0"/>
        <v>240</v>
      </c>
      <c r="AC20" s="198">
        <f t="shared" si="4"/>
        <v>890</v>
      </c>
      <c r="AD20" s="199">
        <f t="shared" si="5"/>
        <v>890</v>
      </c>
      <c r="AE20" s="153">
        <f t="shared" si="6"/>
        <v>-28</v>
      </c>
    </row>
    <row r="21" spans="1:31" x14ac:dyDescent="0.3">
      <c r="A21" s="160" t="s">
        <v>104</v>
      </c>
      <c r="B21" s="63" t="s">
        <v>90</v>
      </c>
      <c r="C21" s="63" t="s">
        <v>84</v>
      </c>
      <c r="D21" s="105">
        <v>30</v>
      </c>
      <c r="E21" s="64"/>
      <c r="F21" s="127" t="s">
        <v>104</v>
      </c>
      <c r="G21" s="67" t="s">
        <v>68</v>
      </c>
      <c r="H21" s="66"/>
      <c r="I21" s="104"/>
      <c r="J21" s="69"/>
      <c r="S21" s="59" t="s">
        <v>339</v>
      </c>
      <c r="T21" s="59" t="s">
        <v>348</v>
      </c>
      <c r="U21" s="118">
        <v>0.5</v>
      </c>
      <c r="V21" s="208">
        <f t="shared" si="2"/>
        <v>540</v>
      </c>
      <c r="W21" s="60"/>
      <c r="X21" s="60">
        <f>SUMIF('TJ Låg'!$T$2:$T$13,'TJ Mellan'!T21,'TJ Låg'!$AD$2:$AD$13)</f>
        <v>0</v>
      </c>
      <c r="Y21" s="60">
        <f>SUMIF('TJ Hög'!$Y$2:$Y$32,'TJ Mellan'!T21,'TJ Hög'!$AH$2:$AH$32)</f>
        <v>0</v>
      </c>
      <c r="Z21" s="208">
        <f>SUMIF(B2:B23,T21,D2:D23)+SUMIF(G2:G23,B25T21,I2:I23)+SUMIF(L2:L17,T21,N2:N17)</f>
        <v>0</v>
      </c>
      <c r="AA21" s="208">
        <f t="shared" si="3"/>
        <v>0</v>
      </c>
      <c r="AB21" s="208">
        <f t="shared" si="0"/>
        <v>510</v>
      </c>
      <c r="AC21" s="200">
        <f t="shared" si="4"/>
        <v>510</v>
      </c>
      <c r="AD21" s="201">
        <f t="shared" si="5"/>
        <v>510</v>
      </c>
      <c r="AE21" s="153">
        <f t="shared" si="6"/>
        <v>-30</v>
      </c>
    </row>
    <row r="22" spans="1:31" x14ac:dyDescent="0.3">
      <c r="A22" s="160" t="s">
        <v>104</v>
      </c>
      <c r="B22" s="63" t="s">
        <v>80</v>
      </c>
      <c r="C22" s="63" t="s">
        <v>87</v>
      </c>
      <c r="D22" s="105">
        <v>30</v>
      </c>
      <c r="E22" s="64"/>
      <c r="F22" s="127" t="s">
        <v>104</v>
      </c>
      <c r="G22" s="67" t="s">
        <v>68</v>
      </c>
      <c r="H22" s="66"/>
      <c r="I22" s="104"/>
      <c r="J22" s="69"/>
      <c r="S22" s="55" t="s">
        <v>340</v>
      </c>
      <c r="T22" s="55" t="s">
        <v>349</v>
      </c>
      <c r="U22" s="117">
        <v>0.7</v>
      </c>
      <c r="V22" s="197">
        <f t="shared" si="2"/>
        <v>756</v>
      </c>
      <c r="W22" s="56"/>
      <c r="X22" s="56">
        <f>SUMIF('TJ Låg'!$T$2:$T$13,'TJ Mellan'!T22,'TJ Låg'!$AD$2:$AD$13)</f>
        <v>0</v>
      </c>
      <c r="Y22" s="56">
        <f>SUMIF('TJ Hög'!$Y$2:$Y$32,'TJ Mellan'!T22,'TJ Hög'!$AH$2:$AH$32)</f>
        <v>0</v>
      </c>
      <c r="Z22" s="197">
        <f>SUMIF(B2:B23,T22,D2:D23)+SUMIF(G2:G23,T22,I2:I23)+SUMIF(L2:L17,T22,N2:N17)</f>
        <v>240</v>
      </c>
      <c r="AA22" s="197">
        <f t="shared" si="3"/>
        <v>0</v>
      </c>
      <c r="AB22" s="197">
        <f t="shared" si="0"/>
        <v>30</v>
      </c>
      <c r="AC22" s="198">
        <f t="shared" si="4"/>
        <v>270</v>
      </c>
      <c r="AD22" s="199">
        <f t="shared" si="5"/>
        <v>270</v>
      </c>
      <c r="AE22" s="153">
        <f t="shared" si="6"/>
        <v>-486</v>
      </c>
    </row>
    <row r="23" spans="1:31" ht="15" thickBot="1" x14ac:dyDescent="0.35">
      <c r="A23" s="225" t="s">
        <v>104</v>
      </c>
      <c r="B23" s="213" t="s">
        <v>368</v>
      </c>
      <c r="C23" s="213" t="s">
        <v>87</v>
      </c>
      <c r="D23" s="217">
        <v>30</v>
      </c>
      <c r="E23" s="214"/>
      <c r="F23" s="230" t="s">
        <v>104</v>
      </c>
      <c r="G23" s="209" t="s">
        <v>68</v>
      </c>
      <c r="H23" s="211"/>
      <c r="I23" s="210"/>
      <c r="J23" s="111"/>
      <c r="S23" s="59" t="s">
        <v>164</v>
      </c>
      <c r="T23" s="59" t="s">
        <v>85</v>
      </c>
      <c r="U23" s="118">
        <v>0.8</v>
      </c>
      <c r="V23" s="208">
        <f t="shared" si="2"/>
        <v>864</v>
      </c>
      <c r="W23" s="60">
        <v>90</v>
      </c>
      <c r="X23" s="60">
        <f>SUMIF('TJ Låg'!$T$2:$T$13,'TJ Mellan'!T23,'TJ Låg'!$AD$2:$AD$13)</f>
        <v>0</v>
      </c>
      <c r="Y23" s="60">
        <f>SUMIF('TJ Hög'!$Y$2:$Y$32,'TJ Mellan'!T23,'TJ Hög'!$AH$2:$AH$32)</f>
        <v>680</v>
      </c>
      <c r="Z23" s="208">
        <f>SUMIF(B2:B23,T23,D2:D23)+SUMIF(G2:G23,T23,I2:I23)+SUMIF(L2:L17,T23,N2:N17)</f>
        <v>0</v>
      </c>
      <c r="AA23" s="208">
        <f t="shared" si="3"/>
        <v>0</v>
      </c>
      <c r="AB23" s="208">
        <f t="shared" si="0"/>
        <v>90</v>
      </c>
      <c r="AC23" s="200">
        <f t="shared" si="4"/>
        <v>90</v>
      </c>
      <c r="AD23" s="201">
        <f t="shared" si="5"/>
        <v>860</v>
      </c>
      <c r="AE23" s="153">
        <f t="shared" si="6"/>
        <v>-4</v>
      </c>
    </row>
    <row r="24" spans="1:31" x14ac:dyDescent="0.3">
      <c r="S24" s="55" t="s">
        <v>182</v>
      </c>
      <c r="T24" s="55" t="s">
        <v>355</v>
      </c>
      <c r="U24" s="117">
        <v>0.55000000000000004</v>
      </c>
      <c r="V24" s="197">
        <f t="shared" si="2"/>
        <v>594</v>
      </c>
      <c r="W24" s="56"/>
      <c r="X24" s="56">
        <f>SUMIF('TJ Låg'!$T$2:$T$13,'TJ Mellan'!T24,'TJ Låg'!$AD$2:$AD$13)</f>
        <v>0</v>
      </c>
      <c r="Y24" s="56">
        <f>SUMIF('TJ Hög'!$Y$2:$Y$32,'TJ Mellan'!T24,'TJ Hög'!$AH$2:$AH$32)</f>
        <v>480</v>
      </c>
      <c r="Z24" s="197">
        <f>SUMIF(B2:B23,T24,D2:D23)+SUMIF(G2:G23,T24,I2:I23)+SUMIF(L2:L17,T24,N2:N17)</f>
        <v>0</v>
      </c>
      <c r="AA24" s="197">
        <f t="shared" si="3"/>
        <v>0</v>
      </c>
      <c r="AB24" s="197">
        <f t="shared" si="0"/>
        <v>90</v>
      </c>
      <c r="AC24" s="198">
        <f t="shared" si="4"/>
        <v>90</v>
      </c>
      <c r="AD24" s="199">
        <f t="shared" si="5"/>
        <v>570</v>
      </c>
      <c r="AE24" s="153">
        <f t="shared" si="6"/>
        <v>-24</v>
      </c>
    </row>
    <row r="25" spans="1:31" x14ac:dyDescent="0.3">
      <c r="S25" s="59" t="s">
        <v>186</v>
      </c>
      <c r="T25" s="59" t="s">
        <v>187</v>
      </c>
      <c r="U25" s="118">
        <v>0.55000000000000004</v>
      </c>
      <c r="V25" s="208">
        <f t="shared" si="2"/>
        <v>594</v>
      </c>
      <c r="W25" s="60"/>
      <c r="X25" s="60">
        <f>SUMIF('TJ Låg'!$T$2:$T$13,'TJ Mellan'!T25,'TJ Låg'!$AD$2:$AD$13)</f>
        <v>0</v>
      </c>
      <c r="Y25" s="60">
        <f>SUMIF('TJ Hög'!$Y$2:$Y$32,'TJ Mellan'!T25,'TJ Hög'!$AH$2:$AH$32)</f>
        <v>480</v>
      </c>
      <c r="Z25" s="208">
        <f>SUMIF(B2:B23,T25,D2:D23)+SUMIF(G2:G23,T25,I2:I23)+SUMIF(L2:L17,T25,N2:N17)</f>
        <v>0</v>
      </c>
      <c r="AA25" s="208">
        <f t="shared" si="3"/>
        <v>0</v>
      </c>
      <c r="AB25" s="208">
        <f t="shared" si="0"/>
        <v>90</v>
      </c>
      <c r="AC25" s="200">
        <f t="shared" si="4"/>
        <v>90</v>
      </c>
      <c r="AD25" s="201">
        <f t="shared" si="5"/>
        <v>570</v>
      </c>
      <c r="AE25" s="153">
        <f t="shared" si="6"/>
        <v>-24</v>
      </c>
    </row>
    <row r="26" spans="1:31" ht="15" thickBot="1" x14ac:dyDescent="0.35">
      <c r="A26" s="175" t="s">
        <v>16</v>
      </c>
      <c r="B26" s="89" t="s">
        <v>3</v>
      </c>
      <c r="C26" s="175" t="s">
        <v>17</v>
      </c>
      <c r="D26" s="175" t="s">
        <v>18</v>
      </c>
      <c r="E26" s="89"/>
      <c r="F26" s="175" t="s">
        <v>16</v>
      </c>
      <c r="G26" s="89" t="s">
        <v>3</v>
      </c>
      <c r="H26" s="175" t="s">
        <v>17</v>
      </c>
      <c r="I26" s="175" t="s">
        <v>18</v>
      </c>
      <c r="J26" s="176" t="s">
        <v>50</v>
      </c>
      <c r="K26" s="175" t="s">
        <v>16</v>
      </c>
      <c r="L26" s="89" t="s">
        <v>3</v>
      </c>
      <c r="M26" s="175" t="s">
        <v>17</v>
      </c>
      <c r="N26" s="175" t="s">
        <v>18</v>
      </c>
      <c r="O26" s="175" t="s">
        <v>50</v>
      </c>
      <c r="P26" s="89"/>
      <c r="S26" s="55" t="s">
        <v>377</v>
      </c>
      <c r="T26" s="55"/>
      <c r="U26" s="117">
        <v>1</v>
      </c>
      <c r="V26" s="197">
        <f t="shared" si="2"/>
        <v>1080</v>
      </c>
      <c r="W26" s="56"/>
      <c r="X26" s="56">
        <f>SUMIF('TJ Låg'!$T$2:$T$13,'TJ Mellan'!T26,'TJ Låg'!$AD$2:$AD$13)</f>
        <v>0</v>
      </c>
      <c r="Y26" s="56">
        <f>SUMIF('TJ Hög'!$Y$2:$Y$32,'TJ Mellan'!T26,'TJ Hög'!$AH$2:$AH$32)</f>
        <v>0</v>
      </c>
      <c r="Z26" s="197">
        <f>SUMIF(B2:B23,T26,D2:D23)+SUMIF(G2:G23,T26,I2:I23)+SUMIF(L2:L17,T26,N2:N17)</f>
        <v>0</v>
      </c>
      <c r="AA26" s="197">
        <f t="shared" si="3"/>
        <v>0</v>
      </c>
      <c r="AB26" s="197">
        <f t="shared" si="0"/>
        <v>0</v>
      </c>
      <c r="AC26" s="198">
        <f t="shared" si="4"/>
        <v>0</v>
      </c>
      <c r="AD26" s="199">
        <f t="shared" si="5"/>
        <v>0</v>
      </c>
      <c r="AE26" s="153">
        <f t="shared" si="6"/>
        <v>-1080</v>
      </c>
    </row>
    <row r="27" spans="1:31" x14ac:dyDescent="0.3">
      <c r="A27" s="125" t="s">
        <v>76</v>
      </c>
      <c r="B27" s="62" t="s">
        <v>347</v>
      </c>
      <c r="C27" s="177" t="s">
        <v>105</v>
      </c>
      <c r="D27" s="177">
        <f>Timplan!C9</f>
        <v>320</v>
      </c>
      <c r="E27" s="64"/>
      <c r="F27" s="165" t="s">
        <v>79</v>
      </c>
      <c r="G27" s="92" t="s">
        <v>80</v>
      </c>
      <c r="H27" s="182" t="s">
        <v>105</v>
      </c>
      <c r="I27" s="182">
        <f>Timplan!G9</f>
        <v>200</v>
      </c>
      <c r="J27" s="183"/>
      <c r="K27" s="169" t="s">
        <v>52</v>
      </c>
      <c r="L27" s="272" t="s">
        <v>81</v>
      </c>
      <c r="M27" s="144" t="s">
        <v>106</v>
      </c>
      <c r="N27" s="178">
        <f>Timplan!N9/2</f>
        <v>40</v>
      </c>
      <c r="O27" s="140">
        <f>N27*2</f>
        <v>80</v>
      </c>
      <c r="P27" s="69"/>
      <c r="S27" s="59" t="s">
        <v>180</v>
      </c>
      <c r="T27" s="59" t="s">
        <v>89</v>
      </c>
      <c r="U27" s="118">
        <v>0.5</v>
      </c>
      <c r="V27" s="208">
        <f t="shared" si="2"/>
        <v>540</v>
      </c>
      <c r="W27" s="60"/>
      <c r="X27" s="60">
        <f>SUMIF('TJ Låg'!$T$2:$T$13,'TJ Mellan'!T27,'TJ Låg'!$AD$2:$AD$13)</f>
        <v>0</v>
      </c>
      <c r="Y27" s="60">
        <f>SUMIF('TJ Hög'!$Y$2:$Y$32,'TJ Mellan'!T27,'TJ Hög'!$AH$2:$AH$32)</f>
        <v>480</v>
      </c>
      <c r="Z27" s="208">
        <f>SUMIF(B2:B23,T27,D2:D23)+SUMIF(G2:G23,T27,I2:I23)+SUMIF(L2:L17,T27,N2:N17)</f>
        <v>0</v>
      </c>
      <c r="AA27" s="208">
        <f t="shared" si="3"/>
        <v>0</v>
      </c>
      <c r="AB27" s="208">
        <f t="shared" si="0"/>
        <v>90</v>
      </c>
      <c r="AC27" s="200">
        <f t="shared" si="4"/>
        <v>90</v>
      </c>
      <c r="AD27" s="201">
        <f t="shared" si="5"/>
        <v>570</v>
      </c>
      <c r="AE27" s="153">
        <f t="shared" si="6"/>
        <v>30</v>
      </c>
    </row>
    <row r="28" spans="1:31" x14ac:dyDescent="0.3">
      <c r="A28" s="125" t="s">
        <v>76</v>
      </c>
      <c r="B28" s="63" t="s">
        <v>345</v>
      </c>
      <c r="C28" s="177" t="s">
        <v>107</v>
      </c>
      <c r="D28" s="177">
        <f>Timplan!C9</f>
        <v>320</v>
      </c>
      <c r="E28" s="64"/>
      <c r="F28" s="134" t="s">
        <v>79</v>
      </c>
      <c r="G28" s="67" t="s">
        <v>345</v>
      </c>
      <c r="H28" s="144" t="s">
        <v>107</v>
      </c>
      <c r="I28" s="144">
        <f>Timplan!G9</f>
        <v>200</v>
      </c>
      <c r="J28" s="141"/>
      <c r="K28" s="169" t="s">
        <v>52</v>
      </c>
      <c r="L28" s="272" t="s">
        <v>38</v>
      </c>
      <c r="M28" s="144" t="s">
        <v>106</v>
      </c>
      <c r="N28" s="178">
        <f>Timplan!N9/2</f>
        <v>40</v>
      </c>
      <c r="O28" s="144">
        <f t="shared" ref="O28:O38" si="7">N28*2</f>
        <v>80</v>
      </c>
      <c r="P28" s="69"/>
      <c r="S28" s="52" t="s">
        <v>167</v>
      </c>
      <c r="T28" s="52" t="s">
        <v>91</v>
      </c>
      <c r="U28" s="269">
        <v>0.55000000000000004</v>
      </c>
      <c r="V28" s="123">
        <f t="shared" si="2"/>
        <v>594</v>
      </c>
      <c r="X28" s="123">
        <v>0</v>
      </c>
      <c r="Y28" s="123">
        <v>480</v>
      </c>
      <c r="Z28" s="123">
        <v>0</v>
      </c>
      <c r="AA28" s="123">
        <v>0</v>
      </c>
      <c r="AB28" s="268">
        <v>90</v>
      </c>
      <c r="AC28" s="268">
        <v>90</v>
      </c>
      <c r="AD28" s="52">
        <v>570</v>
      </c>
      <c r="AE28" s="153">
        <f>AD28-V28</f>
        <v>-24</v>
      </c>
    </row>
    <row r="29" spans="1:31" x14ac:dyDescent="0.3">
      <c r="A29" s="125" t="s">
        <v>76</v>
      </c>
      <c r="B29" s="63" t="s">
        <v>345</v>
      </c>
      <c r="C29" s="177" t="s">
        <v>108</v>
      </c>
      <c r="D29" s="177">
        <f>Timplan!C9</f>
        <v>320</v>
      </c>
      <c r="E29" s="64"/>
      <c r="F29" s="134" t="s">
        <v>79</v>
      </c>
      <c r="G29" s="67" t="s">
        <v>345</v>
      </c>
      <c r="H29" s="144" t="s">
        <v>108</v>
      </c>
      <c r="I29" s="144">
        <f>Timplan!G9</f>
        <v>200</v>
      </c>
      <c r="J29" s="141"/>
      <c r="K29" s="169" t="s">
        <v>52</v>
      </c>
      <c r="L29" s="272" t="s">
        <v>81</v>
      </c>
      <c r="M29" s="144" t="s">
        <v>109</v>
      </c>
      <c r="N29" s="178">
        <f>Timplan!N9/2</f>
        <v>40</v>
      </c>
      <c r="O29" s="144">
        <f t="shared" si="7"/>
        <v>80</v>
      </c>
      <c r="P29" s="69"/>
      <c r="S29" s="59"/>
      <c r="T29" s="59"/>
      <c r="U29" s="118"/>
      <c r="V29" s="208">
        <f t="shared" ref="V29" si="8">U29*1080</f>
        <v>0</v>
      </c>
      <c r="W29" s="60"/>
      <c r="X29" s="60">
        <f>SUMIF('TJ Låg'!$T$2:$T$13,'TJ Mellan'!T29,'TJ Låg'!$AD$2:$AD$13)</f>
        <v>0</v>
      </c>
      <c r="Y29" s="60">
        <f>SUMIF('TJ Hög'!$Y$2:$Y$32,'TJ Mellan'!T29,'TJ Hög'!$AH$2:$AH$32)</f>
        <v>0</v>
      </c>
      <c r="Z29" s="208">
        <f>SUMIF(B4:B25,T29,D4:D25)+SUMIF(G4:G25,T29,I4:I25)+SUMIF(L4:L19,T29,N4:N19)</f>
        <v>0</v>
      </c>
      <c r="AA29" s="208">
        <f t="shared" ref="AA29" si="9">SUMIF($B$27:$B$48,T29,$D$27:$D$48)+SUMIF($G$27:$G$48,T29,$I$27:$I$48)+SUMIF($L$27:$L$47,T29,$N$27:$N$47)</f>
        <v>0</v>
      </c>
      <c r="AB29" s="208">
        <f>SUMIF($B$52:$B$75,T29,$D$52:$D$75)+SUMIF($G$52:$G$82,T29,$I$52:$I$82)+SUMIF($L$52:$L$75,T29,$N$52:$N$75)</f>
        <v>0</v>
      </c>
      <c r="AC29" s="200">
        <f t="shared" ref="AC29" si="10">SUM(Z29:AB29)</f>
        <v>0</v>
      </c>
      <c r="AD29" s="201">
        <f t="shared" ref="AD29" si="11">W29+X29+Y29+AC29</f>
        <v>0</v>
      </c>
      <c r="AE29" s="153">
        <f t="shared" ref="AE29" si="12">AD29-V29</f>
        <v>0</v>
      </c>
    </row>
    <row r="30" spans="1:31" x14ac:dyDescent="0.3">
      <c r="A30" s="247" t="s">
        <v>76</v>
      </c>
      <c r="B30" s="72" t="s">
        <v>90</v>
      </c>
      <c r="C30" s="136" t="s">
        <v>68</v>
      </c>
      <c r="D30" s="167" t="s">
        <v>68</v>
      </c>
      <c r="E30" s="73"/>
      <c r="F30" s="138" t="s">
        <v>79</v>
      </c>
      <c r="G30" s="76" t="s">
        <v>90</v>
      </c>
      <c r="H30" s="149" t="s">
        <v>68</v>
      </c>
      <c r="I30" s="150" t="s">
        <v>68</v>
      </c>
      <c r="J30" s="151"/>
      <c r="K30" s="134" t="s">
        <v>52</v>
      </c>
      <c r="L30" s="272" t="s">
        <v>38</v>
      </c>
      <c r="M30" s="144" t="s">
        <v>109</v>
      </c>
      <c r="N30" s="178">
        <f>Timplan!N9/2</f>
        <v>40</v>
      </c>
      <c r="O30" s="144">
        <f t="shared" si="7"/>
        <v>80</v>
      </c>
      <c r="P30" s="69"/>
      <c r="S30" s="55" t="s">
        <v>192</v>
      </c>
      <c r="T30" s="55" t="s">
        <v>367</v>
      </c>
      <c r="U30" s="117">
        <v>1</v>
      </c>
      <c r="V30" s="196">
        <f>U30*1080</f>
        <v>1080</v>
      </c>
      <c r="W30" s="108"/>
      <c r="X30" s="108">
        <f>SUMIF('TJ Låg'!$T$2:$T$13,'TJ Mellan'!T30,'TJ Låg'!$AD$2:$AD$13)</f>
        <v>0</v>
      </c>
      <c r="Y30" s="108">
        <f>SUMIF('TJ Hög'!$Y$2:$Y$32,'TJ Mellan'!T30,'TJ Hög'!$AH$2:$AH$32)</f>
        <v>970</v>
      </c>
      <c r="Z30" s="196">
        <f>SUMIF(B2:B23,T30,D2:D23)+SUMIF(G2:G23,T30,I2:I23)+SUMIF(L2:L17,T30,N2:N17)</f>
        <v>0</v>
      </c>
      <c r="AA30" s="196">
        <f>SUMIF($B$27:$B$48,T30,$D$27:$D$48)+SUMIF($G$27:$G$48,T30,$I$27:$I$48)+SUMIF($L$27:$L$47,T30,$N$27:$N$47)</f>
        <v>0</v>
      </c>
      <c r="AB30" s="196">
        <f>SUMIF($B$52:$B$75,T30,$D$52:$D$75)+SUMIF($G$52:$G$82,T30,$I$52:$I$82)+SUMIF($L$52:$L$75,T30,$N$52:$N$75)</f>
        <v>80</v>
      </c>
      <c r="AC30" s="198">
        <f>SUM(Z30:AB30)</f>
        <v>80</v>
      </c>
      <c r="AD30" s="199">
        <f>W30+X30+Y30+AC30</f>
        <v>1050</v>
      </c>
      <c r="AE30" s="153">
        <f>AD30-V30</f>
        <v>-30</v>
      </c>
    </row>
    <row r="31" spans="1:31" ht="15" thickBot="1" x14ac:dyDescent="0.35">
      <c r="A31" s="127" t="s">
        <v>92</v>
      </c>
      <c r="B31" s="67" t="s">
        <v>346</v>
      </c>
      <c r="C31" s="178" t="s">
        <v>105</v>
      </c>
      <c r="D31" s="178">
        <f>Timplan!E9</f>
        <v>240</v>
      </c>
      <c r="E31" s="69"/>
      <c r="F31" s="160" t="s">
        <v>21</v>
      </c>
      <c r="G31" s="63" t="s">
        <v>347</v>
      </c>
      <c r="H31" s="177" t="s">
        <v>105</v>
      </c>
      <c r="I31" s="177">
        <f>Timplan!K8</f>
        <v>100</v>
      </c>
      <c r="J31" s="133"/>
      <c r="K31" s="134" t="s">
        <v>52</v>
      </c>
      <c r="L31" s="272" t="s">
        <v>43</v>
      </c>
      <c r="M31" s="144" t="s">
        <v>110</v>
      </c>
      <c r="N31" s="178">
        <f>Timplan!N9/2</f>
        <v>40</v>
      </c>
      <c r="O31" s="144">
        <f t="shared" si="7"/>
        <v>80</v>
      </c>
      <c r="P31" s="69"/>
      <c r="S31" s="258" t="s">
        <v>374</v>
      </c>
      <c r="T31" s="258" t="s">
        <v>368</v>
      </c>
      <c r="U31" s="259">
        <v>0.8</v>
      </c>
      <c r="V31" s="260">
        <f>U31*1080</f>
        <v>864</v>
      </c>
      <c r="W31" s="261"/>
      <c r="X31" s="261">
        <f>SUMIF('TJ Låg'!$T$2:$T$13,'TJ Mellan'!T31,'TJ Låg'!$AD$2:$AD$13)</f>
        <v>0</v>
      </c>
      <c r="Y31" s="261">
        <f>SUMIF('TJ Hög'!$Y$2:$Y$32,'TJ Mellan'!T31,'TJ Hög'!$AH$2:$AH$32)</f>
        <v>0</v>
      </c>
      <c r="Z31" s="260">
        <f>SUMIF(B2:B23,T31,D2:D23)+SUMIF(G2:G23,T31,I2:I23)+SUMIF(L2:L17,T31,N2:N17)</f>
        <v>350</v>
      </c>
      <c r="AA31" s="260">
        <f>SUMIF($B$27:$B$48,T31,$D$27:$D$48)+SUMIF($G$27:$G$48,T31,$I$27:$I$48)+SUMIF($L$27:$L$47,T31,$N$27:$N$47)</f>
        <v>60</v>
      </c>
      <c r="AB31" s="260">
        <f>SUMIF($B$52:$B$75,T31,$D$52:$D$75)+SUMIF($G$52:$G$82,T31,$I$52:$I$82)+SUMIF($L$52:$L$75,T31,$N$52:$N$75)</f>
        <v>60</v>
      </c>
      <c r="AC31" s="262">
        <f>SUM(Z31:AB31)</f>
        <v>470</v>
      </c>
      <c r="AD31" s="263">
        <f>W31+X31+Y31+AC31</f>
        <v>470</v>
      </c>
      <c r="AE31" s="203">
        <f>AD31-V31</f>
        <v>-394</v>
      </c>
    </row>
    <row r="32" spans="1:31" x14ac:dyDescent="0.3">
      <c r="A32" s="127" t="s">
        <v>92</v>
      </c>
      <c r="B32" s="67" t="s">
        <v>346</v>
      </c>
      <c r="C32" s="178" t="s">
        <v>107</v>
      </c>
      <c r="D32" s="178">
        <f>Timplan!E9</f>
        <v>240</v>
      </c>
      <c r="E32" s="69"/>
      <c r="F32" s="160" t="s">
        <v>21</v>
      </c>
      <c r="G32" s="63" t="s">
        <v>347</v>
      </c>
      <c r="H32" s="177" t="s">
        <v>107</v>
      </c>
      <c r="I32" s="177">
        <f>Timplan!K8</f>
        <v>100</v>
      </c>
      <c r="J32" s="133"/>
      <c r="K32" s="134" t="s">
        <v>52</v>
      </c>
      <c r="L32" s="272" t="s">
        <v>38</v>
      </c>
      <c r="M32" s="144" t="s">
        <v>110</v>
      </c>
      <c r="N32" s="178">
        <f>Timplan!N9/2</f>
        <v>40</v>
      </c>
      <c r="O32" s="144">
        <f t="shared" si="7"/>
        <v>80</v>
      </c>
      <c r="P32" s="69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</row>
    <row r="33" spans="1:29" x14ac:dyDescent="0.3">
      <c r="A33" s="169" t="s">
        <v>92</v>
      </c>
      <c r="B33" s="67" t="s">
        <v>346</v>
      </c>
      <c r="C33" s="178" t="s">
        <v>108</v>
      </c>
      <c r="D33" s="178">
        <f>Timplan!E9</f>
        <v>240</v>
      </c>
      <c r="E33" s="69"/>
      <c r="F33" s="160" t="s">
        <v>21</v>
      </c>
      <c r="G33" s="63" t="s">
        <v>347</v>
      </c>
      <c r="H33" s="177" t="s">
        <v>108</v>
      </c>
      <c r="I33" s="177">
        <f>Timplan!K8</f>
        <v>100</v>
      </c>
      <c r="J33" s="133"/>
      <c r="K33" s="134" t="s">
        <v>52</v>
      </c>
      <c r="L33" s="272" t="s">
        <v>43</v>
      </c>
      <c r="M33" s="144" t="s">
        <v>111</v>
      </c>
      <c r="N33" s="178">
        <f>Timplan!N9/2</f>
        <v>40</v>
      </c>
      <c r="O33" s="144">
        <f t="shared" si="7"/>
        <v>80</v>
      </c>
      <c r="P33" s="69"/>
    </row>
    <row r="34" spans="1:29" x14ac:dyDescent="0.3">
      <c r="A34" s="179" t="s">
        <v>92</v>
      </c>
      <c r="B34" s="76" t="s">
        <v>90</v>
      </c>
      <c r="C34" s="149" t="s">
        <v>68</v>
      </c>
      <c r="D34" s="150" t="s">
        <v>68</v>
      </c>
      <c r="E34" s="78"/>
      <c r="F34" s="126" t="s">
        <v>21</v>
      </c>
      <c r="G34" s="72" t="s">
        <v>90</v>
      </c>
      <c r="H34" s="136" t="s">
        <v>68</v>
      </c>
      <c r="I34" s="167" t="s">
        <v>68</v>
      </c>
      <c r="J34" s="133"/>
      <c r="K34" s="134" t="s">
        <v>52</v>
      </c>
      <c r="L34" s="272" t="s">
        <v>38</v>
      </c>
      <c r="M34" s="144" t="s">
        <v>111</v>
      </c>
      <c r="N34" s="178">
        <f>Timplan!N9/2</f>
        <v>40</v>
      </c>
      <c r="O34" s="144">
        <f t="shared" si="7"/>
        <v>80</v>
      </c>
      <c r="P34" s="69"/>
    </row>
    <row r="35" spans="1:29" x14ac:dyDescent="0.3">
      <c r="A35" s="125" t="s">
        <v>96</v>
      </c>
      <c r="B35" s="63" t="s">
        <v>97</v>
      </c>
      <c r="C35" s="177" t="s">
        <v>105</v>
      </c>
      <c r="D35" s="177">
        <f>Timplan!D9</f>
        <v>120</v>
      </c>
      <c r="E35" s="64"/>
      <c r="F35" s="127" t="s">
        <v>98</v>
      </c>
      <c r="G35" s="67" t="s">
        <v>346</v>
      </c>
      <c r="H35" s="178" t="s">
        <v>105</v>
      </c>
      <c r="I35" s="178">
        <f>Timplan!H9+Timplan!I9</f>
        <v>140</v>
      </c>
      <c r="J35" s="162"/>
      <c r="K35" s="134" t="s">
        <v>52</v>
      </c>
      <c r="L35" s="272" t="s">
        <v>81</v>
      </c>
      <c r="M35" s="144" t="s">
        <v>112</v>
      </c>
      <c r="N35" s="178">
        <f>Timplan!N9/2</f>
        <v>40</v>
      </c>
      <c r="O35" s="144">
        <f t="shared" si="7"/>
        <v>80</v>
      </c>
      <c r="P35" s="69"/>
    </row>
    <row r="36" spans="1:29" x14ac:dyDescent="0.3">
      <c r="A36" s="125" t="s">
        <v>96</v>
      </c>
      <c r="B36" s="63" t="s">
        <v>97</v>
      </c>
      <c r="C36" s="177" t="s">
        <v>107</v>
      </c>
      <c r="D36" s="177">
        <f>Timplan!D9</f>
        <v>120</v>
      </c>
      <c r="E36" s="64"/>
      <c r="F36" s="127" t="s">
        <v>98</v>
      </c>
      <c r="G36" s="67" t="s">
        <v>94</v>
      </c>
      <c r="H36" s="178" t="s">
        <v>107</v>
      </c>
      <c r="I36" s="178">
        <f>Timplan!H8+Timplan!I8</f>
        <v>120</v>
      </c>
      <c r="J36" s="141"/>
      <c r="K36" s="134" t="s">
        <v>52</v>
      </c>
      <c r="L36" s="272" t="s">
        <v>38</v>
      </c>
      <c r="M36" s="144" t="s">
        <v>112</v>
      </c>
      <c r="N36" s="178">
        <f>Timplan!N9/2</f>
        <v>40</v>
      </c>
      <c r="O36" s="144">
        <f t="shared" si="7"/>
        <v>80</v>
      </c>
      <c r="P36" s="69"/>
    </row>
    <row r="37" spans="1:29" x14ac:dyDescent="0.3">
      <c r="A37" s="125" t="s">
        <v>96</v>
      </c>
      <c r="B37" s="63" t="s">
        <v>97</v>
      </c>
      <c r="C37" s="177" t="s">
        <v>108</v>
      </c>
      <c r="D37" s="177">
        <f>Timplan!D9</f>
        <v>120</v>
      </c>
      <c r="E37" s="64"/>
      <c r="F37" s="127" t="s">
        <v>98</v>
      </c>
      <c r="G37" s="67" t="s">
        <v>346</v>
      </c>
      <c r="H37" s="178" t="s">
        <v>108</v>
      </c>
      <c r="I37" s="178">
        <f>Timplan!H8+Timplan!I8</f>
        <v>120</v>
      </c>
      <c r="J37" s="141"/>
      <c r="K37" s="134" t="s">
        <v>52</v>
      </c>
      <c r="L37" s="272" t="s">
        <v>81</v>
      </c>
      <c r="M37" s="144" t="s">
        <v>113</v>
      </c>
      <c r="N37" s="178">
        <f>Timplan!N9/2</f>
        <v>40</v>
      </c>
      <c r="O37" s="144">
        <f t="shared" si="7"/>
        <v>80</v>
      </c>
      <c r="P37" s="69"/>
    </row>
    <row r="38" spans="1:29" x14ac:dyDescent="0.3">
      <c r="A38" s="126" t="s">
        <v>96</v>
      </c>
      <c r="B38" s="72" t="s">
        <v>90</v>
      </c>
      <c r="C38" s="136" t="s">
        <v>68</v>
      </c>
      <c r="D38" s="167" t="s">
        <v>68</v>
      </c>
      <c r="E38" s="73"/>
      <c r="F38" s="138" t="s">
        <v>98</v>
      </c>
      <c r="G38" s="76" t="s">
        <v>90</v>
      </c>
      <c r="H38" s="149" t="s">
        <v>68</v>
      </c>
      <c r="I38" s="150" t="s">
        <v>68</v>
      </c>
      <c r="J38" s="151"/>
      <c r="K38" s="134" t="s">
        <v>52</v>
      </c>
      <c r="L38" s="272" t="s">
        <v>38</v>
      </c>
      <c r="M38" s="144" t="s">
        <v>113</v>
      </c>
      <c r="N38" s="178">
        <f>Timplan!N9/2</f>
        <v>40</v>
      </c>
      <c r="O38" s="145">
        <f t="shared" si="7"/>
        <v>80</v>
      </c>
      <c r="P38" s="69"/>
    </row>
    <row r="39" spans="1:29" x14ac:dyDescent="0.3">
      <c r="A39" s="127" t="s">
        <v>101</v>
      </c>
      <c r="B39" s="67" t="s">
        <v>102</v>
      </c>
      <c r="C39" s="178" t="s">
        <v>105</v>
      </c>
      <c r="D39" s="178">
        <f>Timplan!L9</f>
        <v>45</v>
      </c>
      <c r="E39" s="69"/>
      <c r="F39" s="125" t="s">
        <v>103</v>
      </c>
      <c r="G39" s="63" t="s">
        <v>32</v>
      </c>
      <c r="H39" s="177" t="s">
        <v>114</v>
      </c>
      <c r="I39" s="132">
        <f>Timplan!M9</f>
        <v>50</v>
      </c>
      <c r="J39" s="159">
        <f>I39*2</f>
        <v>100</v>
      </c>
      <c r="K39" s="134" t="s">
        <v>52</v>
      </c>
      <c r="L39" s="67" t="s">
        <v>90</v>
      </c>
      <c r="M39" s="144" t="s">
        <v>68</v>
      </c>
      <c r="N39" s="178" t="s">
        <v>68</v>
      </c>
      <c r="O39" s="145" t="s">
        <v>68</v>
      </c>
      <c r="P39" s="69"/>
    </row>
    <row r="40" spans="1:29" x14ac:dyDescent="0.3">
      <c r="A40" s="127" t="s">
        <v>101</v>
      </c>
      <c r="B40" s="67" t="s">
        <v>102</v>
      </c>
      <c r="C40" s="178" t="s">
        <v>107</v>
      </c>
      <c r="D40" s="178">
        <f>Timplan!L9</f>
        <v>45</v>
      </c>
      <c r="E40" s="69"/>
      <c r="F40" s="125" t="s">
        <v>103</v>
      </c>
      <c r="G40" s="62" t="s">
        <v>32</v>
      </c>
      <c r="H40" s="177" t="s">
        <v>115</v>
      </c>
      <c r="I40" s="132">
        <f>Timplan!M9</f>
        <v>50</v>
      </c>
      <c r="J40" s="159">
        <f t="shared" ref="J40:J44" si="13">I40*2</f>
        <v>100</v>
      </c>
      <c r="K40" s="134" t="s">
        <v>52</v>
      </c>
      <c r="L40" s="67" t="s">
        <v>90</v>
      </c>
      <c r="M40" s="144" t="s">
        <v>68</v>
      </c>
      <c r="N40" s="178" t="s">
        <v>68</v>
      </c>
      <c r="O40" s="145" t="s">
        <v>68</v>
      </c>
      <c r="P40" s="69"/>
      <c r="Z40" s="96"/>
      <c r="AA40" s="96"/>
      <c r="AB40" s="52"/>
      <c r="AC40" s="52"/>
    </row>
    <row r="41" spans="1:29" x14ac:dyDescent="0.3">
      <c r="A41" s="169" t="s">
        <v>101</v>
      </c>
      <c r="B41" s="67" t="s">
        <v>102</v>
      </c>
      <c r="C41" s="144" t="s">
        <v>108</v>
      </c>
      <c r="D41" s="178">
        <f>Timplan!L9</f>
        <v>45</v>
      </c>
      <c r="E41" s="69"/>
      <c r="F41" s="125" t="s">
        <v>103</v>
      </c>
      <c r="G41" s="62" t="s">
        <v>32</v>
      </c>
      <c r="H41" s="177" t="s">
        <v>116</v>
      </c>
      <c r="I41" s="132">
        <f>Timplan!M9</f>
        <v>50</v>
      </c>
      <c r="J41" s="159">
        <f t="shared" si="13"/>
        <v>100</v>
      </c>
      <c r="K41" s="134" t="s">
        <v>52</v>
      </c>
      <c r="L41" s="67" t="s">
        <v>90</v>
      </c>
      <c r="M41" s="144" t="s">
        <v>68</v>
      </c>
      <c r="N41" s="178" t="s">
        <v>68</v>
      </c>
      <c r="O41" s="145" t="s">
        <v>68</v>
      </c>
      <c r="P41" s="69"/>
    </row>
    <row r="42" spans="1:29" x14ac:dyDescent="0.3">
      <c r="A42" s="128" t="s">
        <v>101</v>
      </c>
      <c r="B42" s="76" t="s">
        <v>90</v>
      </c>
      <c r="C42" s="149" t="s">
        <v>68</v>
      </c>
      <c r="D42" s="150" t="s">
        <v>68</v>
      </c>
      <c r="E42" s="78"/>
      <c r="F42" s="146" t="s">
        <v>103</v>
      </c>
      <c r="G42" s="63" t="s">
        <v>32</v>
      </c>
      <c r="H42" s="132" t="s">
        <v>117</v>
      </c>
      <c r="I42" s="132">
        <f>Timplan!M9</f>
        <v>50</v>
      </c>
      <c r="J42" s="159">
        <f t="shared" si="13"/>
        <v>100</v>
      </c>
      <c r="K42" s="138" t="s">
        <v>52</v>
      </c>
      <c r="L42" s="76" t="s">
        <v>90</v>
      </c>
      <c r="M42" s="149" t="s">
        <v>68</v>
      </c>
      <c r="N42" s="149" t="s">
        <v>68</v>
      </c>
      <c r="O42" s="150" t="s">
        <v>68</v>
      </c>
      <c r="P42" s="78"/>
    </row>
    <row r="43" spans="1:29" x14ac:dyDescent="0.3">
      <c r="A43" s="127" t="s">
        <v>104</v>
      </c>
      <c r="B43" s="67" t="s">
        <v>347</v>
      </c>
      <c r="C43" s="68" t="s">
        <v>105</v>
      </c>
      <c r="D43" s="68">
        <v>30</v>
      </c>
      <c r="E43" s="69"/>
      <c r="F43" s="146" t="s">
        <v>103</v>
      </c>
      <c r="G43" s="63" t="s">
        <v>32</v>
      </c>
      <c r="H43" s="132" t="s">
        <v>118</v>
      </c>
      <c r="I43" s="132">
        <f>Timplan!M9</f>
        <v>50</v>
      </c>
      <c r="J43" s="159">
        <f t="shared" si="13"/>
        <v>100</v>
      </c>
      <c r="K43" s="125" t="s">
        <v>252</v>
      </c>
      <c r="L43" s="62" t="s">
        <v>80</v>
      </c>
      <c r="M43" s="177" t="s">
        <v>350</v>
      </c>
      <c r="N43" s="132">
        <f>Timplan!$O$9</f>
        <v>60</v>
      </c>
      <c r="O43" s="166"/>
      <c r="P43" s="133"/>
    </row>
    <row r="44" spans="1:29" x14ac:dyDescent="0.3">
      <c r="A44" s="169" t="s">
        <v>104</v>
      </c>
      <c r="B44" s="67" t="s">
        <v>90</v>
      </c>
      <c r="C44" s="67" t="s">
        <v>105</v>
      </c>
      <c r="D44" s="85">
        <v>30</v>
      </c>
      <c r="E44" s="69"/>
      <c r="F44" s="146" t="s">
        <v>103</v>
      </c>
      <c r="G44" s="63" t="s">
        <v>32</v>
      </c>
      <c r="H44" s="132" t="s">
        <v>119</v>
      </c>
      <c r="I44" s="132">
        <f>Timplan!M9</f>
        <v>50</v>
      </c>
      <c r="J44" s="159">
        <f t="shared" si="13"/>
        <v>100</v>
      </c>
      <c r="K44" s="125" t="s">
        <v>252</v>
      </c>
      <c r="L44" s="62" t="s">
        <v>343</v>
      </c>
      <c r="M44" s="177" t="s">
        <v>351</v>
      </c>
      <c r="N44" s="132">
        <f>Timplan!$O$9</f>
        <v>60</v>
      </c>
      <c r="O44" s="166"/>
      <c r="P44" s="133"/>
    </row>
    <row r="45" spans="1:29" x14ac:dyDescent="0.3">
      <c r="A45" s="169" t="s">
        <v>104</v>
      </c>
      <c r="B45" s="67" t="s">
        <v>38</v>
      </c>
      <c r="C45" s="67" t="s">
        <v>107</v>
      </c>
      <c r="D45" s="85">
        <v>30</v>
      </c>
      <c r="E45" s="69"/>
      <c r="F45" s="146" t="s">
        <v>103</v>
      </c>
      <c r="G45" s="63" t="s">
        <v>90</v>
      </c>
      <c r="H45" s="132" t="s">
        <v>68</v>
      </c>
      <c r="I45" s="132" t="s">
        <v>68</v>
      </c>
      <c r="J45" s="159" t="s">
        <v>68</v>
      </c>
      <c r="K45" s="146" t="s">
        <v>252</v>
      </c>
      <c r="L45" s="63" t="s">
        <v>368</v>
      </c>
      <c r="M45" s="132" t="s">
        <v>352</v>
      </c>
      <c r="N45" s="132">
        <f>Timplan!$O$9</f>
        <v>60</v>
      </c>
      <c r="O45" s="166"/>
      <c r="P45" s="133"/>
    </row>
    <row r="46" spans="1:29" x14ac:dyDescent="0.3">
      <c r="A46" s="169" t="s">
        <v>104</v>
      </c>
      <c r="B46" s="67" t="s">
        <v>345</v>
      </c>
      <c r="C46" s="67" t="s">
        <v>107</v>
      </c>
      <c r="D46" s="67">
        <v>30</v>
      </c>
      <c r="E46" s="69"/>
      <c r="F46" s="147" t="s">
        <v>103</v>
      </c>
      <c r="G46" s="72" t="s">
        <v>90</v>
      </c>
      <c r="H46" s="136" t="s">
        <v>68</v>
      </c>
      <c r="I46" s="136" t="s">
        <v>68</v>
      </c>
      <c r="J46" s="248" t="s">
        <v>68</v>
      </c>
      <c r="K46" s="146" t="s">
        <v>252</v>
      </c>
      <c r="L46" s="63" t="s">
        <v>97</v>
      </c>
      <c r="M46" s="132" t="s">
        <v>353</v>
      </c>
      <c r="N46" s="132">
        <f>Timplan!$O$9</f>
        <v>60</v>
      </c>
      <c r="O46" s="166"/>
      <c r="P46" s="133"/>
    </row>
    <row r="47" spans="1:29" ht="15" thickBot="1" x14ac:dyDescent="0.35">
      <c r="A47" s="169" t="s">
        <v>104</v>
      </c>
      <c r="B47" s="67" t="s">
        <v>346</v>
      </c>
      <c r="C47" s="67" t="s">
        <v>108</v>
      </c>
      <c r="D47" s="67">
        <v>30</v>
      </c>
      <c r="E47" s="69"/>
      <c r="F47" s="169" t="s">
        <v>104</v>
      </c>
      <c r="G47" s="67" t="s">
        <v>68</v>
      </c>
      <c r="H47" s="67"/>
      <c r="I47" s="67"/>
      <c r="J47" s="69"/>
      <c r="K47" s="243" t="s">
        <v>252</v>
      </c>
      <c r="L47" s="213" t="s">
        <v>77</v>
      </c>
      <c r="M47" s="228" t="s">
        <v>354</v>
      </c>
      <c r="N47" s="228">
        <f>Timplan!$O$9</f>
        <v>60</v>
      </c>
      <c r="O47" s="229"/>
      <c r="P47" s="252"/>
    </row>
    <row r="48" spans="1:29" ht="15" thickBot="1" x14ac:dyDescent="0.35">
      <c r="A48" s="230" t="s">
        <v>104</v>
      </c>
      <c r="B48" s="209" t="s">
        <v>97</v>
      </c>
      <c r="C48" s="209" t="s">
        <v>108</v>
      </c>
      <c r="D48" s="209">
        <v>30</v>
      </c>
      <c r="E48" s="111"/>
      <c r="F48" s="230" t="s">
        <v>104</v>
      </c>
      <c r="G48" s="209" t="s">
        <v>68</v>
      </c>
      <c r="H48" s="209"/>
      <c r="I48" s="209"/>
      <c r="J48" s="111"/>
      <c r="O48" s="153"/>
      <c r="P48" s="153"/>
      <c r="Q48" s="153"/>
    </row>
    <row r="49" spans="1:17" ht="15" thickBot="1" x14ac:dyDescent="0.35">
      <c r="O49" s="231" t="s">
        <v>120</v>
      </c>
      <c r="P49" s="174">
        <f>SUM(D27:D48)+SUM(I27:I48)+SUM(N27:N47)</f>
        <v>4715</v>
      </c>
      <c r="Q49" s="153"/>
    </row>
    <row r="51" spans="1:17" ht="15" thickBot="1" x14ac:dyDescent="0.35">
      <c r="A51" s="240" t="s">
        <v>16</v>
      </c>
      <c r="B51" s="241" t="s">
        <v>3</v>
      </c>
      <c r="C51" s="240" t="s">
        <v>17</v>
      </c>
      <c r="D51" s="240" t="s">
        <v>18</v>
      </c>
      <c r="E51" s="241"/>
      <c r="F51" s="240" t="s">
        <v>16</v>
      </c>
      <c r="G51" s="241" t="s">
        <v>3</v>
      </c>
      <c r="H51" s="240" t="s">
        <v>17</v>
      </c>
      <c r="I51" s="240" t="s">
        <v>18</v>
      </c>
      <c r="J51" s="241" t="s">
        <v>50</v>
      </c>
      <c r="K51" s="240" t="s">
        <v>16</v>
      </c>
      <c r="L51" s="241" t="s">
        <v>3</v>
      </c>
      <c r="M51" s="240" t="s">
        <v>17</v>
      </c>
      <c r="N51" s="240" t="s">
        <v>18</v>
      </c>
      <c r="O51" s="240" t="s">
        <v>50</v>
      </c>
      <c r="P51" s="241"/>
    </row>
    <row r="52" spans="1:17" x14ac:dyDescent="0.3">
      <c r="A52" s="61" t="s">
        <v>76</v>
      </c>
      <c r="B52" s="62" t="s">
        <v>83</v>
      </c>
      <c r="C52" s="62" t="s">
        <v>121</v>
      </c>
      <c r="D52" s="218">
        <f>Timplan!C10</f>
        <v>240</v>
      </c>
      <c r="E52" s="64"/>
      <c r="F52" s="90" t="s">
        <v>79</v>
      </c>
      <c r="G52" s="92" t="s">
        <v>343</v>
      </c>
      <c r="H52" s="92" t="s">
        <v>121</v>
      </c>
      <c r="I52" s="93">
        <f>Timplan!G10</f>
        <v>165</v>
      </c>
      <c r="J52" s="94"/>
      <c r="K52" s="66" t="s">
        <v>52</v>
      </c>
      <c r="L52" s="272" t="s">
        <v>43</v>
      </c>
      <c r="M52" s="67" t="s">
        <v>122</v>
      </c>
      <c r="N52" s="92">
        <f>Timplan!N10/2</f>
        <v>40</v>
      </c>
      <c r="O52" s="82">
        <f>N52*2</f>
        <v>80</v>
      </c>
      <c r="P52" s="69"/>
    </row>
    <row r="53" spans="1:17" x14ac:dyDescent="0.3">
      <c r="A53" s="61" t="s">
        <v>76</v>
      </c>
      <c r="B53" s="63" t="s">
        <v>83</v>
      </c>
      <c r="C53" s="62" t="s">
        <v>123</v>
      </c>
      <c r="D53" s="110">
        <f>Timplan!C10</f>
        <v>240</v>
      </c>
      <c r="E53" s="64"/>
      <c r="F53" s="65" t="s">
        <v>79</v>
      </c>
      <c r="G53" s="67" t="s">
        <v>343</v>
      </c>
      <c r="H53" s="67" t="s">
        <v>123</v>
      </c>
      <c r="I53" s="85">
        <f>Timplan!G10</f>
        <v>165</v>
      </c>
      <c r="J53" s="69"/>
      <c r="K53" s="66" t="s">
        <v>52</v>
      </c>
      <c r="L53" s="272" t="s">
        <v>367</v>
      </c>
      <c r="M53" s="67" t="s">
        <v>122</v>
      </c>
      <c r="N53" s="67">
        <f>Timplan!N10/2</f>
        <v>40</v>
      </c>
      <c r="O53" s="67">
        <f t="shared" ref="O53:O67" si="14">N53*2</f>
        <v>80</v>
      </c>
      <c r="P53" s="69"/>
    </row>
    <row r="54" spans="1:17" x14ac:dyDescent="0.3">
      <c r="A54" s="61" t="s">
        <v>76</v>
      </c>
      <c r="B54" s="63" t="s">
        <v>342</v>
      </c>
      <c r="C54" s="62" t="s">
        <v>124</v>
      </c>
      <c r="D54" s="110">
        <f>Timplan!C10</f>
        <v>240</v>
      </c>
      <c r="E54" s="64"/>
      <c r="F54" s="65" t="s">
        <v>79</v>
      </c>
      <c r="G54" s="67" t="s">
        <v>343</v>
      </c>
      <c r="H54" s="67" t="s">
        <v>124</v>
      </c>
      <c r="I54" s="85">
        <f>Timplan!G10</f>
        <v>165</v>
      </c>
      <c r="J54" s="69"/>
      <c r="K54" s="66" t="s">
        <v>52</v>
      </c>
      <c r="L54" s="272" t="s">
        <v>43</v>
      </c>
      <c r="M54" s="67" t="s">
        <v>125</v>
      </c>
      <c r="N54" s="67">
        <f>Timplan!N10/2</f>
        <v>40</v>
      </c>
      <c r="O54" s="67">
        <f t="shared" si="14"/>
        <v>80</v>
      </c>
      <c r="P54" s="69"/>
    </row>
    <row r="55" spans="1:17" x14ac:dyDescent="0.3">
      <c r="A55" s="95" t="s">
        <v>76</v>
      </c>
      <c r="B55" s="72" t="s">
        <v>343</v>
      </c>
      <c r="C55" s="72" t="s">
        <v>126</v>
      </c>
      <c r="D55" s="80">
        <f>Timplan!C10</f>
        <v>240</v>
      </c>
      <c r="E55" s="73"/>
      <c r="F55" s="74" t="s">
        <v>79</v>
      </c>
      <c r="G55" s="76" t="s">
        <v>343</v>
      </c>
      <c r="H55" s="76" t="s">
        <v>126</v>
      </c>
      <c r="I55" s="77">
        <f>Timplan!G10</f>
        <v>165</v>
      </c>
      <c r="J55" s="78"/>
      <c r="K55" s="65" t="s">
        <v>52</v>
      </c>
      <c r="L55" s="272" t="s">
        <v>193</v>
      </c>
      <c r="M55" s="67" t="s">
        <v>125</v>
      </c>
      <c r="N55" s="67">
        <f>Timplan!N10/2</f>
        <v>40</v>
      </c>
      <c r="O55" s="67">
        <f t="shared" si="14"/>
        <v>80</v>
      </c>
      <c r="P55" s="69"/>
    </row>
    <row r="56" spans="1:17" x14ac:dyDescent="0.3">
      <c r="A56" s="81" t="s">
        <v>92</v>
      </c>
      <c r="B56" s="67" t="s">
        <v>342</v>
      </c>
      <c r="C56" s="68" t="s">
        <v>121</v>
      </c>
      <c r="D56" s="99">
        <f>Timplan!E10</f>
        <v>220</v>
      </c>
      <c r="E56" s="69"/>
      <c r="F56" s="70" t="s">
        <v>21</v>
      </c>
      <c r="G56" s="63" t="s">
        <v>27</v>
      </c>
      <c r="H56" s="62" t="s">
        <v>121</v>
      </c>
      <c r="I56" s="62">
        <f>Timplan!K10</f>
        <v>120</v>
      </c>
      <c r="J56" s="64"/>
      <c r="K56" s="65" t="s">
        <v>52</v>
      </c>
      <c r="L56" s="272" t="s">
        <v>43</v>
      </c>
      <c r="M56" s="67" t="s">
        <v>127</v>
      </c>
      <c r="N56" s="67">
        <f>Timplan!N10/2</f>
        <v>40</v>
      </c>
      <c r="O56" s="67">
        <f t="shared" si="14"/>
        <v>80</v>
      </c>
      <c r="P56" s="69"/>
    </row>
    <row r="57" spans="1:17" x14ac:dyDescent="0.3">
      <c r="A57" s="81" t="s">
        <v>92</v>
      </c>
      <c r="B57" s="67" t="s">
        <v>341</v>
      </c>
      <c r="C57" s="68" t="s">
        <v>123</v>
      </c>
      <c r="D57" s="85">
        <f>Timplan!E10</f>
        <v>220</v>
      </c>
      <c r="E57" s="69"/>
      <c r="F57" s="70" t="s">
        <v>21</v>
      </c>
      <c r="G57" s="63" t="s">
        <v>27</v>
      </c>
      <c r="H57" s="62" t="s">
        <v>123</v>
      </c>
      <c r="I57" s="62">
        <f>Timplan!K10</f>
        <v>120</v>
      </c>
      <c r="J57" s="64"/>
      <c r="K57" s="65" t="s">
        <v>52</v>
      </c>
      <c r="L57" s="272" t="s">
        <v>38</v>
      </c>
      <c r="M57" s="67" t="s">
        <v>127</v>
      </c>
      <c r="N57" s="67">
        <f>Timplan!N10/2</f>
        <v>40</v>
      </c>
      <c r="O57" s="67">
        <f t="shared" si="14"/>
        <v>80</v>
      </c>
      <c r="P57" s="69"/>
    </row>
    <row r="58" spans="1:17" x14ac:dyDescent="0.3">
      <c r="A58" s="66" t="s">
        <v>92</v>
      </c>
      <c r="B58" s="67" t="s">
        <v>342</v>
      </c>
      <c r="C58" s="68" t="s">
        <v>124</v>
      </c>
      <c r="D58" s="85">
        <f>Timplan!E10</f>
        <v>220</v>
      </c>
      <c r="E58" s="69"/>
      <c r="F58" s="70" t="s">
        <v>21</v>
      </c>
      <c r="G58" s="63" t="s">
        <v>347</v>
      </c>
      <c r="H58" s="62" t="s">
        <v>124</v>
      </c>
      <c r="I58" s="62">
        <f>Timplan!K10</f>
        <v>120</v>
      </c>
      <c r="J58" s="64"/>
      <c r="K58" s="65" t="s">
        <v>52</v>
      </c>
      <c r="L58" s="272" t="s">
        <v>43</v>
      </c>
      <c r="M58" s="67" t="s">
        <v>128</v>
      </c>
      <c r="N58" s="67">
        <f>Timplan!N10/2</f>
        <v>40</v>
      </c>
      <c r="O58" s="67">
        <f t="shared" si="14"/>
        <v>80</v>
      </c>
      <c r="P58" s="69"/>
    </row>
    <row r="59" spans="1:17" x14ac:dyDescent="0.3">
      <c r="A59" s="97" t="s">
        <v>92</v>
      </c>
      <c r="B59" s="76" t="s">
        <v>342</v>
      </c>
      <c r="C59" s="76" t="s">
        <v>126</v>
      </c>
      <c r="D59" s="77">
        <f>Timplan!E10</f>
        <v>220</v>
      </c>
      <c r="E59" s="78"/>
      <c r="F59" s="71" t="s">
        <v>21</v>
      </c>
      <c r="G59" s="72" t="s">
        <v>347</v>
      </c>
      <c r="H59" s="72" t="s">
        <v>126</v>
      </c>
      <c r="I59" s="80">
        <f>Timplan!K10</f>
        <v>120</v>
      </c>
      <c r="J59" s="64"/>
      <c r="K59" s="65" t="s">
        <v>52</v>
      </c>
      <c r="L59" s="272" t="s">
        <v>38</v>
      </c>
      <c r="M59" s="67" t="s">
        <v>128</v>
      </c>
      <c r="N59" s="67">
        <f>Timplan!N10/2</f>
        <v>40</v>
      </c>
      <c r="O59" s="67">
        <f t="shared" si="14"/>
        <v>80</v>
      </c>
      <c r="P59" s="69"/>
    </row>
    <row r="60" spans="1:17" x14ac:dyDescent="0.3">
      <c r="A60" s="61" t="s">
        <v>96</v>
      </c>
      <c r="B60" s="63" t="s">
        <v>83</v>
      </c>
      <c r="C60" s="62" t="s">
        <v>121</v>
      </c>
      <c r="D60" s="62">
        <f>Timplan!D10</f>
        <v>130</v>
      </c>
      <c r="E60" s="64"/>
      <c r="F60" s="81" t="s">
        <v>98</v>
      </c>
      <c r="G60" s="67" t="s">
        <v>341</v>
      </c>
      <c r="H60" s="68" t="s">
        <v>121</v>
      </c>
      <c r="I60" s="99">
        <f>Timplan!H10+Timplan!I10</f>
        <v>180</v>
      </c>
      <c r="J60" s="86"/>
      <c r="K60" s="65" t="s">
        <v>52</v>
      </c>
      <c r="L60" s="272" t="s">
        <v>43</v>
      </c>
      <c r="M60" s="67" t="s">
        <v>129</v>
      </c>
      <c r="N60" s="67">
        <f>Timplan!N10/2</f>
        <v>40</v>
      </c>
      <c r="O60" s="67">
        <f t="shared" si="14"/>
        <v>80</v>
      </c>
      <c r="P60" s="69"/>
    </row>
    <row r="61" spans="1:17" x14ac:dyDescent="0.3">
      <c r="A61" s="61" t="s">
        <v>96</v>
      </c>
      <c r="B61" s="63" t="s">
        <v>83</v>
      </c>
      <c r="C61" s="62" t="s">
        <v>123</v>
      </c>
      <c r="D61" s="62">
        <f>Timplan!D10</f>
        <v>130</v>
      </c>
      <c r="E61" s="64"/>
      <c r="F61" s="81" t="s">
        <v>98</v>
      </c>
      <c r="G61" s="67" t="s">
        <v>341</v>
      </c>
      <c r="H61" s="68" t="s">
        <v>123</v>
      </c>
      <c r="I61" s="85">
        <f>Timplan!H10+Timplan!I10</f>
        <v>180</v>
      </c>
      <c r="J61" s="69"/>
      <c r="K61" s="65" t="s">
        <v>52</v>
      </c>
      <c r="L61" s="272" t="s">
        <v>38</v>
      </c>
      <c r="M61" s="67" t="s">
        <v>129</v>
      </c>
      <c r="N61" s="67">
        <f>Timplan!N10/2</f>
        <v>40</v>
      </c>
      <c r="O61" s="67">
        <f t="shared" si="14"/>
        <v>80</v>
      </c>
      <c r="P61" s="69"/>
    </row>
    <row r="62" spans="1:17" x14ac:dyDescent="0.3">
      <c r="A62" s="61" t="s">
        <v>96</v>
      </c>
      <c r="B62" s="63" t="s">
        <v>83</v>
      </c>
      <c r="C62" s="62" t="s">
        <v>124</v>
      </c>
      <c r="D62" s="62">
        <f>Timplan!D10</f>
        <v>130</v>
      </c>
      <c r="E62" s="64"/>
      <c r="F62" s="81" t="s">
        <v>98</v>
      </c>
      <c r="G62" s="67" t="s">
        <v>341</v>
      </c>
      <c r="H62" s="68" t="s">
        <v>124</v>
      </c>
      <c r="I62" s="85">
        <f>Timplan!H10+Timplan!I10</f>
        <v>180</v>
      </c>
      <c r="J62" s="69"/>
      <c r="K62" s="65" t="s">
        <v>52</v>
      </c>
      <c r="L62" s="272" t="s">
        <v>43</v>
      </c>
      <c r="M62" s="67" t="s">
        <v>130</v>
      </c>
      <c r="N62" s="67">
        <f>Timplan!N10/2</f>
        <v>40</v>
      </c>
      <c r="O62" s="67">
        <f t="shared" si="14"/>
        <v>80</v>
      </c>
      <c r="P62" s="69"/>
    </row>
    <row r="63" spans="1:17" x14ac:dyDescent="0.3">
      <c r="A63" s="71" t="s">
        <v>96</v>
      </c>
      <c r="B63" s="72" t="s">
        <v>32</v>
      </c>
      <c r="C63" s="72" t="s">
        <v>126</v>
      </c>
      <c r="D63" s="80">
        <f>Timplan!D10</f>
        <v>130</v>
      </c>
      <c r="E63" s="73"/>
      <c r="F63" s="74" t="s">
        <v>98</v>
      </c>
      <c r="G63" s="76" t="s">
        <v>341</v>
      </c>
      <c r="H63" s="76" t="s">
        <v>126</v>
      </c>
      <c r="I63" s="77">
        <f>Timplan!H10+Timplan!I10</f>
        <v>180</v>
      </c>
      <c r="J63" s="78"/>
      <c r="K63" s="65" t="s">
        <v>52</v>
      </c>
      <c r="L63" s="272" t="s">
        <v>38</v>
      </c>
      <c r="M63" s="67" t="s">
        <v>130</v>
      </c>
      <c r="N63" s="67">
        <f>Timplan!N10/2</f>
        <v>40</v>
      </c>
      <c r="O63" s="85">
        <f t="shared" si="14"/>
        <v>80</v>
      </c>
      <c r="P63" s="69"/>
    </row>
    <row r="64" spans="1:17" x14ac:dyDescent="0.3">
      <c r="A64" s="81" t="s">
        <v>101</v>
      </c>
      <c r="B64" s="67" t="s">
        <v>102</v>
      </c>
      <c r="C64" s="68" t="s">
        <v>121</v>
      </c>
      <c r="D64" s="68">
        <f>Timplan!L10</f>
        <v>45</v>
      </c>
      <c r="E64" s="69"/>
      <c r="F64" s="61" t="s">
        <v>103</v>
      </c>
      <c r="G64" s="63" t="s">
        <v>32</v>
      </c>
      <c r="H64" s="62" t="s">
        <v>131</v>
      </c>
      <c r="I64" s="83">
        <f>Timplan!M10</f>
        <v>50</v>
      </c>
      <c r="J64" s="105">
        <f>I64*2</f>
        <v>100</v>
      </c>
      <c r="K64" s="65" t="s">
        <v>52</v>
      </c>
      <c r="L64" s="272" t="s">
        <v>81</v>
      </c>
      <c r="M64" s="67" t="s">
        <v>132</v>
      </c>
      <c r="N64" s="67">
        <f>Timplan!N10/2</f>
        <v>40</v>
      </c>
      <c r="O64" s="85">
        <f t="shared" si="14"/>
        <v>80</v>
      </c>
      <c r="P64" s="69"/>
    </row>
    <row r="65" spans="1:16" x14ac:dyDescent="0.3">
      <c r="A65" s="81" t="s">
        <v>101</v>
      </c>
      <c r="B65" s="67" t="s">
        <v>102</v>
      </c>
      <c r="C65" s="68" t="s">
        <v>123</v>
      </c>
      <c r="D65" s="68">
        <f>Timplan!L10</f>
        <v>45</v>
      </c>
      <c r="E65" s="69"/>
      <c r="F65" s="61" t="s">
        <v>103</v>
      </c>
      <c r="G65" s="62" t="s">
        <v>32</v>
      </c>
      <c r="H65" s="62" t="s">
        <v>133</v>
      </c>
      <c r="I65" s="63">
        <f>Timplan!M10</f>
        <v>50</v>
      </c>
      <c r="J65" s="105">
        <f t="shared" ref="J65:J71" si="15">I65*2</f>
        <v>100</v>
      </c>
      <c r="K65" s="65" t="s">
        <v>52</v>
      </c>
      <c r="L65" s="272" t="s">
        <v>38</v>
      </c>
      <c r="M65" s="67" t="s">
        <v>132</v>
      </c>
      <c r="N65" s="67">
        <f>Timplan!N10/2</f>
        <v>40</v>
      </c>
      <c r="O65" s="85">
        <f t="shared" si="14"/>
        <v>80</v>
      </c>
      <c r="P65" s="69"/>
    </row>
    <row r="66" spans="1:16" x14ac:dyDescent="0.3">
      <c r="A66" s="66" t="s">
        <v>101</v>
      </c>
      <c r="B66" s="67" t="s">
        <v>102</v>
      </c>
      <c r="C66" s="67" t="s">
        <v>124</v>
      </c>
      <c r="D66" s="68">
        <f>Timplan!L10</f>
        <v>45</v>
      </c>
      <c r="E66" s="69"/>
      <c r="F66" s="61" t="s">
        <v>103</v>
      </c>
      <c r="G66" s="62" t="s">
        <v>32</v>
      </c>
      <c r="H66" s="62" t="s">
        <v>134</v>
      </c>
      <c r="I66" s="63">
        <f>Timplan!M10</f>
        <v>50</v>
      </c>
      <c r="J66" s="105">
        <f t="shared" si="15"/>
        <v>100</v>
      </c>
      <c r="K66" s="65" t="s">
        <v>52</v>
      </c>
      <c r="L66" s="272" t="s">
        <v>81</v>
      </c>
      <c r="M66" s="67" t="s">
        <v>135</v>
      </c>
      <c r="N66" s="67">
        <f>Timplan!N10/2</f>
        <v>40</v>
      </c>
      <c r="O66" s="85">
        <f t="shared" si="14"/>
        <v>80</v>
      </c>
      <c r="P66" s="69"/>
    </row>
    <row r="67" spans="1:16" x14ac:dyDescent="0.3">
      <c r="A67" s="75" t="s">
        <v>101</v>
      </c>
      <c r="B67" s="76" t="s">
        <v>102</v>
      </c>
      <c r="C67" s="76" t="s">
        <v>126</v>
      </c>
      <c r="D67" s="77">
        <f>Timplan!L10</f>
        <v>45</v>
      </c>
      <c r="E67" s="78"/>
      <c r="F67" s="103" t="s">
        <v>103</v>
      </c>
      <c r="G67" s="63" t="s">
        <v>32</v>
      </c>
      <c r="H67" s="63" t="s">
        <v>136</v>
      </c>
      <c r="I67" s="63">
        <f>Timplan!M10</f>
        <v>50</v>
      </c>
      <c r="J67" s="105">
        <f t="shared" si="15"/>
        <v>100</v>
      </c>
      <c r="K67" s="74" t="s">
        <v>52</v>
      </c>
      <c r="L67" s="271" t="s">
        <v>38</v>
      </c>
      <c r="M67" s="76" t="s">
        <v>135</v>
      </c>
      <c r="N67" s="76">
        <f>Timplan!N10/2</f>
        <v>40</v>
      </c>
      <c r="O67" s="77">
        <f t="shared" si="14"/>
        <v>80</v>
      </c>
      <c r="P67" s="78"/>
    </row>
    <row r="68" spans="1:16" x14ac:dyDescent="0.3">
      <c r="A68" s="112" t="s">
        <v>104</v>
      </c>
      <c r="B68" s="63" t="s">
        <v>83</v>
      </c>
      <c r="C68" s="83" t="s">
        <v>121</v>
      </c>
      <c r="D68" s="113">
        <v>30</v>
      </c>
      <c r="E68" s="64"/>
      <c r="F68" s="103" t="s">
        <v>103</v>
      </c>
      <c r="G68" s="63" t="s">
        <v>32</v>
      </c>
      <c r="H68" s="63" t="s">
        <v>137</v>
      </c>
      <c r="I68" s="63">
        <f>Timplan!M10</f>
        <v>50</v>
      </c>
      <c r="J68" s="105">
        <f t="shared" si="15"/>
        <v>100</v>
      </c>
      <c r="K68" s="61" t="s">
        <v>138</v>
      </c>
      <c r="L68" s="63" t="s">
        <v>348</v>
      </c>
      <c r="M68" s="62" t="s">
        <v>131</v>
      </c>
      <c r="N68" s="63">
        <f>Timplan!J10</f>
        <v>60</v>
      </c>
      <c r="O68" s="62">
        <f>N68*2</f>
        <v>120</v>
      </c>
      <c r="P68" s="64"/>
    </row>
    <row r="69" spans="1:16" x14ac:dyDescent="0.3">
      <c r="A69" s="70" t="s">
        <v>104</v>
      </c>
      <c r="B69" s="63" t="s">
        <v>349</v>
      </c>
      <c r="C69" s="63" t="s">
        <v>121</v>
      </c>
      <c r="D69" s="110">
        <v>30</v>
      </c>
      <c r="E69" s="64"/>
      <c r="F69" s="103" t="s">
        <v>103</v>
      </c>
      <c r="G69" s="63" t="s">
        <v>32</v>
      </c>
      <c r="H69" s="63" t="s">
        <v>139</v>
      </c>
      <c r="I69" s="63">
        <f>Timplan!M10</f>
        <v>50</v>
      </c>
      <c r="J69" s="105">
        <f t="shared" si="15"/>
        <v>100</v>
      </c>
      <c r="K69" s="61" t="s">
        <v>138</v>
      </c>
      <c r="L69" s="62" t="s">
        <v>348</v>
      </c>
      <c r="M69" s="62" t="s">
        <v>133</v>
      </c>
      <c r="N69" s="63">
        <f>Timplan!J10</f>
        <v>60</v>
      </c>
      <c r="O69" s="62">
        <f t="shared" ref="O69:O75" si="16">N69*2</f>
        <v>120</v>
      </c>
      <c r="P69" s="64"/>
    </row>
    <row r="70" spans="1:16" x14ac:dyDescent="0.3">
      <c r="A70" s="70" t="s">
        <v>104</v>
      </c>
      <c r="B70" s="63" t="s">
        <v>341</v>
      </c>
      <c r="C70" s="63" t="s">
        <v>123</v>
      </c>
      <c r="D70" s="110">
        <v>30</v>
      </c>
      <c r="E70" s="64"/>
      <c r="F70" s="103" t="s">
        <v>103</v>
      </c>
      <c r="G70" s="63" t="s">
        <v>32</v>
      </c>
      <c r="H70" s="63" t="s">
        <v>140</v>
      </c>
      <c r="I70" s="63">
        <f>Timplan!M10</f>
        <v>50</v>
      </c>
      <c r="J70" s="105">
        <f t="shared" si="15"/>
        <v>100</v>
      </c>
      <c r="K70" s="61" t="s">
        <v>138</v>
      </c>
      <c r="L70" s="62" t="s">
        <v>348</v>
      </c>
      <c r="M70" s="62" t="s">
        <v>134</v>
      </c>
      <c r="N70" s="63">
        <f>Timplan!J10</f>
        <v>60</v>
      </c>
      <c r="O70" s="62">
        <f t="shared" si="16"/>
        <v>120</v>
      </c>
      <c r="P70" s="64"/>
    </row>
    <row r="71" spans="1:16" x14ac:dyDescent="0.3">
      <c r="A71" s="70" t="s">
        <v>104</v>
      </c>
      <c r="B71" s="63" t="s">
        <v>348</v>
      </c>
      <c r="C71" s="63" t="s">
        <v>123</v>
      </c>
      <c r="D71" s="110">
        <v>30</v>
      </c>
      <c r="E71" s="64"/>
      <c r="F71" s="79" t="s">
        <v>103</v>
      </c>
      <c r="G71" s="72" t="s">
        <v>32</v>
      </c>
      <c r="H71" s="72" t="s">
        <v>141</v>
      </c>
      <c r="I71" s="72">
        <f>Timplan!M10</f>
        <v>50</v>
      </c>
      <c r="J71" s="116">
        <f t="shared" si="15"/>
        <v>100</v>
      </c>
      <c r="K71" s="103" t="s">
        <v>138</v>
      </c>
      <c r="L71" s="63" t="s">
        <v>348</v>
      </c>
      <c r="M71" s="63" t="s">
        <v>136</v>
      </c>
      <c r="N71" s="63">
        <f>Timplan!J10</f>
        <v>60</v>
      </c>
      <c r="O71" s="63">
        <f t="shared" si="16"/>
        <v>120</v>
      </c>
      <c r="P71" s="64"/>
    </row>
    <row r="72" spans="1:16" x14ac:dyDescent="0.3">
      <c r="A72" s="70" t="s">
        <v>104</v>
      </c>
      <c r="B72" s="63" t="s">
        <v>342</v>
      </c>
      <c r="C72" s="63" t="s">
        <v>124</v>
      </c>
      <c r="D72" s="110">
        <v>30</v>
      </c>
      <c r="E72" s="64"/>
      <c r="F72" s="127" t="s">
        <v>142</v>
      </c>
      <c r="G72" s="67" t="s">
        <v>85</v>
      </c>
      <c r="H72" s="127" t="s">
        <v>384</v>
      </c>
      <c r="I72" s="178">
        <f>Timplan!F10</f>
        <v>90</v>
      </c>
      <c r="J72" s="178"/>
      <c r="K72" s="103" t="s">
        <v>138</v>
      </c>
      <c r="L72" s="63" t="s">
        <v>348</v>
      </c>
      <c r="M72" s="63" t="s">
        <v>137</v>
      </c>
      <c r="N72" s="63">
        <f>Timplan!J10</f>
        <v>60</v>
      </c>
      <c r="O72" s="63">
        <f t="shared" si="16"/>
        <v>120</v>
      </c>
      <c r="P72" s="64"/>
    </row>
    <row r="73" spans="1:16" x14ac:dyDescent="0.3">
      <c r="A73" s="70" t="s">
        <v>104</v>
      </c>
      <c r="B73" s="63" t="s">
        <v>43</v>
      </c>
      <c r="C73" s="63" t="s">
        <v>124</v>
      </c>
      <c r="D73" s="110">
        <v>30</v>
      </c>
      <c r="E73" s="64"/>
      <c r="F73" s="127" t="s">
        <v>142</v>
      </c>
      <c r="G73" s="67" t="s">
        <v>187</v>
      </c>
      <c r="H73" s="127" t="s">
        <v>385</v>
      </c>
      <c r="I73" s="178">
        <v>90</v>
      </c>
      <c r="J73" s="178"/>
      <c r="K73" s="103" t="s">
        <v>138</v>
      </c>
      <c r="L73" s="63" t="s">
        <v>348</v>
      </c>
      <c r="M73" s="63" t="s">
        <v>139</v>
      </c>
      <c r="N73" s="63">
        <f>Timplan!J10</f>
        <v>60</v>
      </c>
      <c r="O73" s="63">
        <f t="shared" si="16"/>
        <v>120</v>
      </c>
      <c r="P73" s="64"/>
    </row>
    <row r="74" spans="1:16" x14ac:dyDescent="0.3">
      <c r="A74" s="70" t="s">
        <v>104</v>
      </c>
      <c r="B74" s="63" t="s">
        <v>32</v>
      </c>
      <c r="C74" s="63" t="s">
        <v>126</v>
      </c>
      <c r="D74" s="110">
        <v>30</v>
      </c>
      <c r="E74" s="64"/>
      <c r="F74" s="127" t="s">
        <v>142</v>
      </c>
      <c r="G74" s="67" t="s">
        <v>183</v>
      </c>
      <c r="H74" s="127" t="s">
        <v>386</v>
      </c>
      <c r="I74" s="178">
        <v>90</v>
      </c>
      <c r="J74" s="178"/>
      <c r="K74" s="103" t="s">
        <v>138</v>
      </c>
      <c r="L74" s="63" t="s">
        <v>348</v>
      </c>
      <c r="M74" s="63" t="s">
        <v>140</v>
      </c>
      <c r="N74" s="63">
        <f>Timplan!J10</f>
        <v>60</v>
      </c>
      <c r="O74" s="63">
        <f t="shared" si="16"/>
        <v>120</v>
      </c>
      <c r="P74" s="64"/>
    </row>
    <row r="75" spans="1:16" ht="15" thickBot="1" x14ac:dyDescent="0.35">
      <c r="A75" s="212" t="s">
        <v>104</v>
      </c>
      <c r="B75" s="213" t="s">
        <v>343</v>
      </c>
      <c r="C75" s="213" t="s">
        <v>126</v>
      </c>
      <c r="D75" s="219">
        <v>30</v>
      </c>
      <c r="E75" s="214"/>
      <c r="F75" s="127" t="s">
        <v>143</v>
      </c>
      <c r="G75" s="67" t="s">
        <v>91</v>
      </c>
      <c r="H75" s="127" t="s">
        <v>381</v>
      </c>
      <c r="I75" s="178">
        <f>Timplan!F10</f>
        <v>90</v>
      </c>
      <c r="J75" s="178"/>
      <c r="K75" s="215" t="s">
        <v>138</v>
      </c>
      <c r="L75" s="213" t="s">
        <v>348</v>
      </c>
      <c r="M75" s="213" t="s">
        <v>141</v>
      </c>
      <c r="N75" s="213">
        <f>Timplan!J10</f>
        <v>60</v>
      </c>
      <c r="O75" s="213">
        <f t="shared" si="16"/>
        <v>120</v>
      </c>
      <c r="P75" s="214"/>
    </row>
    <row r="76" spans="1:16" x14ac:dyDescent="0.3">
      <c r="E76" s="267"/>
      <c r="F76" s="127" t="s">
        <v>144</v>
      </c>
      <c r="G76" s="67" t="s">
        <v>89</v>
      </c>
      <c r="H76" s="127" t="s">
        <v>382</v>
      </c>
      <c r="I76" s="178">
        <f>Timplan!F10</f>
        <v>90</v>
      </c>
      <c r="J76" s="178"/>
      <c r="K76" s="264"/>
    </row>
    <row r="77" spans="1:16" ht="15" thickBot="1" x14ac:dyDescent="0.35">
      <c r="F77" s="138" t="s">
        <v>379</v>
      </c>
      <c r="G77" s="76" t="s">
        <v>97</v>
      </c>
      <c r="H77" s="128" t="s">
        <v>383</v>
      </c>
      <c r="I77" s="149">
        <f>Timplan!F10</f>
        <v>90</v>
      </c>
      <c r="J77" s="150"/>
      <c r="K77" s="265"/>
    </row>
    <row r="78" spans="1:16" ht="15" thickBot="1" x14ac:dyDescent="0.35">
      <c r="F78" s="146" t="s">
        <v>252</v>
      </c>
      <c r="G78" s="62" t="s">
        <v>97</v>
      </c>
      <c r="H78" s="177" t="s">
        <v>356</v>
      </c>
      <c r="I78" s="132">
        <f>Timplan!$O$10</f>
        <v>60</v>
      </c>
      <c r="J78" s="166"/>
      <c r="K78" s="265"/>
      <c r="O78" s="222" t="s">
        <v>361</v>
      </c>
      <c r="P78" s="87">
        <f>SUM(D52:D75)+SUM(I52:I82)+SUM(N52:N75)</f>
        <v>7000</v>
      </c>
    </row>
    <row r="79" spans="1:16" x14ac:dyDescent="0.3">
      <c r="F79" s="146" t="s">
        <v>252</v>
      </c>
      <c r="G79" s="62" t="s">
        <v>346</v>
      </c>
      <c r="H79" s="177" t="s">
        <v>357</v>
      </c>
      <c r="I79" s="132">
        <f>Timplan!$O$10</f>
        <v>60</v>
      </c>
      <c r="J79" s="166"/>
      <c r="K79" s="265"/>
    </row>
    <row r="80" spans="1:16" x14ac:dyDescent="0.3">
      <c r="F80" s="146" t="s">
        <v>252</v>
      </c>
      <c r="G80" s="63" t="s">
        <v>343</v>
      </c>
      <c r="H80" s="132" t="s">
        <v>358</v>
      </c>
      <c r="I80" s="132">
        <f>Timplan!$O$10</f>
        <v>60</v>
      </c>
      <c r="J80" s="166"/>
      <c r="K80" s="265"/>
    </row>
    <row r="81" spans="6:10" x14ac:dyDescent="0.3">
      <c r="F81" s="146" t="s">
        <v>252</v>
      </c>
      <c r="G81" s="63" t="s">
        <v>368</v>
      </c>
      <c r="H81" s="132" t="s">
        <v>359</v>
      </c>
      <c r="I81" s="132">
        <f>Timplan!$O$10</f>
        <v>60</v>
      </c>
      <c r="J81" s="166"/>
    </row>
    <row r="82" spans="6:10" ht="15" thickBot="1" x14ac:dyDescent="0.35">
      <c r="F82" s="243" t="s">
        <v>252</v>
      </c>
      <c r="G82" s="213" t="s">
        <v>102</v>
      </c>
      <c r="H82" s="228" t="s">
        <v>360</v>
      </c>
      <c r="I82" s="228">
        <f>Timplan!$O$10</f>
        <v>60</v>
      </c>
      <c r="J82" s="229"/>
    </row>
  </sheetData>
  <conditionalFormatting sqref="L2:L17 B2:B17 G72:G77">
    <cfRule type="containsBlanks" dxfId="54" priority="51">
      <formula>LEN(TRIM(B2))=0</formula>
    </cfRule>
    <cfRule type="colorScale" priority="52">
      <colorScale>
        <cfvo type="formula" val="(omtom)"/>
        <cfvo type="formula" val="(omvärde)"/>
        <color rgb="FFFF7128"/>
        <color rgb="FF00B050"/>
      </colorScale>
    </cfRule>
  </conditionalFormatting>
  <conditionalFormatting sqref="G2:G17">
    <cfRule type="containsBlanks" dxfId="53" priority="49">
      <formula>LEN(TRIM(G2))=0</formula>
    </cfRule>
    <cfRule type="colorScale" priority="50">
      <colorScale>
        <cfvo type="formula" val="(omtom)"/>
        <cfvo type="formula" val="(omvärde)"/>
        <color rgb="FFFF7128"/>
        <color rgb="FF00B050"/>
      </colorScale>
    </cfRule>
  </conditionalFormatting>
  <conditionalFormatting sqref="B27:B48">
    <cfRule type="containsBlanks" dxfId="52" priority="47">
      <formula>LEN(TRIM(B27))=0</formula>
    </cfRule>
    <cfRule type="colorScale" priority="48">
      <colorScale>
        <cfvo type="formula" val="(omtom)"/>
        <cfvo type="formula" val="(omvärde)"/>
        <color rgb="FFFF7128"/>
        <color rgb="FF00B050"/>
      </colorScale>
    </cfRule>
  </conditionalFormatting>
  <conditionalFormatting sqref="G27:G46">
    <cfRule type="containsBlanks" dxfId="51" priority="45">
      <formula>LEN(TRIM(G27))=0</formula>
    </cfRule>
    <cfRule type="colorScale" priority="46">
      <colorScale>
        <cfvo type="formula" val="(omtom)"/>
        <cfvo type="formula" val="(omvärde)"/>
        <color rgb="FFFF7128"/>
        <color rgb="FF00B050"/>
      </colorScale>
    </cfRule>
  </conditionalFormatting>
  <conditionalFormatting sqref="L27:L42">
    <cfRule type="containsBlanks" dxfId="50" priority="35">
      <formula>LEN(TRIM(L27))=0</formula>
    </cfRule>
    <cfRule type="colorScale" priority="36">
      <colorScale>
        <cfvo type="formula" val="(omtom)"/>
        <cfvo type="formula" val="(omvärde)"/>
        <color rgb="FFFF7128"/>
        <color rgb="FF00B050"/>
      </colorScale>
    </cfRule>
  </conditionalFormatting>
  <conditionalFormatting sqref="AE2:AE31">
    <cfRule type="cellIs" dxfId="49" priority="30" operator="between">
      <formula>-19</formula>
      <formula>20</formula>
    </cfRule>
    <cfRule type="cellIs" dxfId="48" priority="31" operator="greaterThan">
      <formula>21</formula>
    </cfRule>
    <cfRule type="cellIs" dxfId="47" priority="32" operator="lessThan">
      <formula>-20</formula>
    </cfRule>
  </conditionalFormatting>
  <conditionalFormatting sqref="G18:G23">
    <cfRule type="containsBlanks" dxfId="46" priority="28">
      <formula>LEN(TRIM(G18))=0</formula>
    </cfRule>
    <cfRule type="colorScale" priority="29">
      <colorScale>
        <cfvo type="formula" val="(omtom)"/>
        <cfvo type="formula" val="(omvärde)"/>
        <color rgb="FFFF7128"/>
        <color rgb="FF00B050"/>
      </colorScale>
    </cfRule>
  </conditionalFormatting>
  <conditionalFormatting sqref="B18:B23">
    <cfRule type="containsBlanks" dxfId="45" priority="26">
      <formula>LEN(TRIM(B18))=0</formula>
    </cfRule>
    <cfRule type="colorScale" priority="27">
      <colorScale>
        <cfvo type="formula" val="(omtom)"/>
        <cfvo type="formula" val="(omvärde)"/>
        <color rgb="FFFF7128"/>
        <color rgb="FF00B050"/>
      </colorScale>
    </cfRule>
  </conditionalFormatting>
  <conditionalFormatting sqref="G47:G48">
    <cfRule type="containsBlanks" dxfId="44" priority="24">
      <formula>LEN(TRIM(G47))=0</formula>
    </cfRule>
    <cfRule type="colorScale" priority="25">
      <colorScale>
        <cfvo type="formula" val="(omtom)"/>
        <cfvo type="formula" val="(omvärde)"/>
        <color rgb="FFFF7128"/>
        <color rgb="FF00B050"/>
      </colorScale>
    </cfRule>
  </conditionalFormatting>
  <conditionalFormatting sqref="B52:B75">
    <cfRule type="containsBlanks" dxfId="43" priority="22">
      <formula>LEN(TRIM(B52))=0</formula>
    </cfRule>
    <cfRule type="colorScale" priority="23">
      <colorScale>
        <cfvo type="formula" val="(omtom)"/>
        <cfvo type="formula" val="(omvärde)"/>
        <color rgb="FFFF7128"/>
        <color rgb="FF00B050"/>
      </colorScale>
    </cfRule>
  </conditionalFormatting>
  <conditionalFormatting sqref="G52:G71">
    <cfRule type="containsBlanks" dxfId="42" priority="20">
      <formula>LEN(TRIM(G52))=0</formula>
    </cfRule>
    <cfRule type="colorScale" priority="21">
      <colorScale>
        <cfvo type="formula" val="(omtom)"/>
        <cfvo type="formula" val="(omvärde)"/>
        <color rgb="FFFF7128"/>
        <color rgb="FF00B050"/>
      </colorScale>
    </cfRule>
  </conditionalFormatting>
  <conditionalFormatting sqref="L52:L67">
    <cfRule type="containsBlanks" dxfId="41" priority="16">
      <formula>LEN(TRIM(L52))=0</formula>
    </cfRule>
    <cfRule type="colorScale" priority="17">
      <colorScale>
        <cfvo type="formula" val="(omtom)"/>
        <cfvo type="formula" val="(omvärde)"/>
        <color rgb="FFFF7128"/>
        <color rgb="FF00B050"/>
      </colorScale>
    </cfRule>
  </conditionalFormatting>
  <conditionalFormatting sqref="L68:L75">
    <cfRule type="containsBlanks" dxfId="40" priority="10">
      <formula>LEN(TRIM(L68))=0</formula>
    </cfRule>
    <cfRule type="colorScale" priority="11">
      <colorScale>
        <cfvo type="formula" val="(omtom)"/>
        <cfvo type="formula" val="(omvärde)"/>
        <color rgb="FFFF7128"/>
        <color rgb="FF00B050"/>
      </colorScale>
    </cfRule>
  </conditionalFormatting>
  <conditionalFormatting sqref="L43:L47">
    <cfRule type="containsBlanks" dxfId="39" priority="8">
      <formula>LEN(TRIM(L43))=0</formula>
    </cfRule>
    <cfRule type="colorScale" priority="9">
      <colorScale>
        <cfvo type="formula" val="(omtom)"/>
        <cfvo type="formula" val="(omvärde)"/>
        <color rgb="FFFF7128"/>
        <color rgb="FF00B050"/>
      </colorScale>
    </cfRule>
  </conditionalFormatting>
  <conditionalFormatting sqref="G78:G82">
    <cfRule type="containsBlanks" dxfId="38" priority="4">
      <formula>LEN(TRIM(G78))=0</formula>
    </cfRule>
    <cfRule type="colorScale" priority="5">
      <colorScale>
        <cfvo type="formula" val="(omtom)"/>
        <cfvo type="formula" val="(omvärde)"/>
        <color rgb="FFFF7128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4"/>
  <sheetViews>
    <sheetView zoomScale="80" zoomScaleNormal="80" workbookViewId="0">
      <selection activeCell="Z18" sqref="Z18"/>
    </sheetView>
  </sheetViews>
  <sheetFormatPr defaultColWidth="8.88671875" defaultRowHeight="14.4" x14ac:dyDescent="0.3"/>
  <cols>
    <col min="1" max="1" width="8" style="52" bestFit="1" customWidth="1"/>
    <col min="2" max="2" width="6.5546875" style="52" bestFit="1" customWidth="1"/>
    <col min="3" max="3" width="8.109375" style="52" bestFit="1" customWidth="1"/>
    <col min="4" max="4" width="4.5546875" style="52" bestFit="1" customWidth="1"/>
    <col min="5" max="5" width="6.5546875" style="52" customWidth="1"/>
    <col min="6" max="6" width="1.5546875" style="52" customWidth="1"/>
    <col min="7" max="7" width="8.88671875" style="52"/>
    <col min="8" max="8" width="6.5546875" style="52" bestFit="1" customWidth="1"/>
    <col min="9" max="9" width="7.5546875" style="52" customWidth="1"/>
    <col min="10" max="10" width="4.44140625" style="52" bestFit="1" customWidth="1"/>
    <col min="11" max="11" width="2.44140625" style="52" customWidth="1"/>
    <col min="12" max="12" width="1.5546875" style="52" customWidth="1"/>
    <col min="13" max="13" width="7.44140625" style="52" bestFit="1" customWidth="1"/>
    <col min="14" max="14" width="8.109375" style="52" customWidth="1"/>
    <col min="15" max="15" width="7.109375" style="52" bestFit="1" customWidth="1"/>
    <col min="16" max="17" width="10.109375" style="52" customWidth="1"/>
    <col min="18" max="18" width="3.44140625" style="52" customWidth="1"/>
    <col min="19" max="19" width="6.44140625" style="52" bestFit="1" customWidth="1"/>
    <col min="20" max="20" width="8.44140625" style="52" bestFit="1" customWidth="1"/>
    <col min="21" max="21" width="4.88671875" style="52" customWidth="1"/>
    <col min="22" max="22" width="7.88671875" style="52" customWidth="1"/>
    <col min="23" max="23" width="8.88671875" style="52"/>
    <col min="24" max="24" width="14.88671875" style="52" bestFit="1" customWidth="1"/>
    <col min="25" max="25" width="9.44140625" style="52" customWidth="1"/>
    <col min="26" max="26" width="7.44140625" style="52" bestFit="1" customWidth="1"/>
    <col min="27" max="27" width="9.44140625" style="123" customWidth="1"/>
    <col min="28" max="30" width="8.88671875" style="52"/>
    <col min="31" max="31" width="15.5546875" style="52" bestFit="1" customWidth="1"/>
    <col min="32" max="34" width="8.88671875" style="52"/>
    <col min="35" max="35" width="15.88671875" style="96" customWidth="1"/>
    <col min="36" max="36" width="11.88671875" style="96" bestFit="1" customWidth="1"/>
    <col min="37" max="16384" width="8.88671875" style="52"/>
  </cols>
  <sheetData>
    <row r="1" spans="1:36" ht="15" thickBot="1" x14ac:dyDescent="0.35">
      <c r="A1" s="124" t="s">
        <v>16</v>
      </c>
      <c r="B1" s="51" t="s">
        <v>3</v>
      </c>
      <c r="C1" s="129" t="s">
        <v>17</v>
      </c>
      <c r="D1" s="130" t="s">
        <v>18</v>
      </c>
      <c r="E1" s="129" t="s">
        <v>50</v>
      </c>
      <c r="F1" s="129"/>
      <c r="G1" s="124" t="s">
        <v>16</v>
      </c>
      <c r="H1" s="51" t="s">
        <v>3</v>
      </c>
      <c r="I1" s="129" t="s">
        <v>17</v>
      </c>
      <c r="J1" s="130" t="s">
        <v>18</v>
      </c>
      <c r="K1" s="129"/>
      <c r="L1" s="129"/>
      <c r="M1" s="124" t="s">
        <v>16</v>
      </c>
      <c r="N1" s="51" t="s">
        <v>3</v>
      </c>
      <c r="O1" s="129" t="s">
        <v>17</v>
      </c>
      <c r="P1" s="130" t="s">
        <v>18</v>
      </c>
      <c r="Q1" s="130" t="s">
        <v>50</v>
      </c>
      <c r="R1" s="129"/>
      <c r="S1" s="124" t="s">
        <v>16</v>
      </c>
      <c r="T1" s="51" t="s">
        <v>3</v>
      </c>
      <c r="U1" s="51" t="s">
        <v>17</v>
      </c>
      <c r="V1" s="130" t="s">
        <v>18</v>
      </c>
      <c r="X1" s="53" t="s">
        <v>3</v>
      </c>
      <c r="Y1" s="53" t="s">
        <v>4</v>
      </c>
      <c r="Z1" s="53" t="s">
        <v>5</v>
      </c>
      <c r="AA1" s="194" t="s">
        <v>6</v>
      </c>
      <c r="AB1" s="54" t="s">
        <v>7</v>
      </c>
      <c r="AC1" s="194" t="s">
        <v>71</v>
      </c>
      <c r="AD1" s="194" t="s">
        <v>8</v>
      </c>
      <c r="AE1" s="194" t="s">
        <v>145</v>
      </c>
      <c r="AF1" s="194" t="s">
        <v>146</v>
      </c>
      <c r="AG1" s="194" t="s">
        <v>147</v>
      </c>
      <c r="AH1" s="195" t="s">
        <v>148</v>
      </c>
      <c r="AI1" s="195" t="s">
        <v>14</v>
      </c>
      <c r="AJ1" s="194" t="s">
        <v>15</v>
      </c>
    </row>
    <row r="2" spans="1:36" x14ac:dyDescent="0.3">
      <c r="A2" s="125" t="s">
        <v>76</v>
      </c>
      <c r="B2" s="62" t="s">
        <v>152</v>
      </c>
      <c r="C2" s="131" t="s">
        <v>149</v>
      </c>
      <c r="D2" s="132">
        <f>Timplan!C11</f>
        <v>170</v>
      </c>
      <c r="E2" s="132"/>
      <c r="F2" s="133"/>
      <c r="G2" s="134" t="s">
        <v>79</v>
      </c>
      <c r="H2" s="68" t="s">
        <v>196</v>
      </c>
      <c r="I2" s="143" t="s">
        <v>149</v>
      </c>
      <c r="J2" s="144">
        <f>Timplan!G11</f>
        <v>200</v>
      </c>
      <c r="K2" s="154"/>
      <c r="L2" s="141"/>
      <c r="M2" s="125" t="s">
        <v>52</v>
      </c>
      <c r="N2" s="270" t="s">
        <v>193</v>
      </c>
      <c r="O2" s="125" t="s">
        <v>150</v>
      </c>
      <c r="P2" s="132">
        <f>Timplan!N11/2</f>
        <v>40</v>
      </c>
      <c r="Q2" s="132">
        <f>P2*2</f>
        <v>80</v>
      </c>
      <c r="R2" s="164"/>
      <c r="S2" s="165" t="s">
        <v>104</v>
      </c>
      <c r="T2" s="68" t="s">
        <v>152</v>
      </c>
      <c r="U2" s="91" t="s">
        <v>149</v>
      </c>
      <c r="V2" s="170">
        <v>30</v>
      </c>
      <c r="X2" s="55" t="s">
        <v>151</v>
      </c>
      <c r="Y2" s="55" t="s">
        <v>152</v>
      </c>
      <c r="Z2" s="117">
        <v>1</v>
      </c>
      <c r="AA2" s="196">
        <f>1080*Z2</f>
        <v>1080</v>
      </c>
      <c r="AC2" s="123">
        <f>SUMIF('TJ Låg'!$T$2:$T$12,'TJ Hög'!Y2,'TJ Låg'!$AD$2:$AD$12)</f>
        <v>0</v>
      </c>
      <c r="AD2" s="123">
        <f>SUMIF('TJ Mellan'!$T$2:$T$31,'TJ Hög'!Y2,'TJ Mellan'!$AC$2:$AC$31)</f>
        <v>0</v>
      </c>
      <c r="AE2" s="197">
        <f>SUMIF(B2:B24,Y2,D2:D24)+SUMIF(H2:H25,Y2,J2:J25)+SUMIF(N2:N25,Y2,P2:P25)+SUMIF(T2:T25,Y2,V2:V25)</f>
        <v>370</v>
      </c>
      <c r="AF2" s="197">
        <f>SUMIF(B30:B52,Y2,D30:D52)+SUMIF(H30:H49,Y2,J30:J49)+SUMIF(N30:N49,Y2,P30:P49)+SUMIF(T30:T49,Y2,(V30:V49))</f>
        <v>0</v>
      </c>
      <c r="AG2" s="197">
        <f>SUMIF(B56:B81,Y2,D56:D81)+SUMIF(H56:H79,Y2,J56:J79)+SUMIF(N56:N79,Y2,P56:P79)+SUMIF(T56:T75,Y2,V56:V75)</f>
        <v>320</v>
      </c>
      <c r="AH2" s="197">
        <f>SUM(AE2:AG2)</f>
        <v>690</v>
      </c>
      <c r="AI2" s="197">
        <f>AH2+AD2+AC2+AB2</f>
        <v>690</v>
      </c>
      <c r="AJ2" s="153">
        <f>AI2-AA2</f>
        <v>-390</v>
      </c>
    </row>
    <row r="3" spans="1:36" x14ac:dyDescent="0.3">
      <c r="A3" s="125" t="s">
        <v>76</v>
      </c>
      <c r="B3" s="62" t="s">
        <v>156</v>
      </c>
      <c r="C3" s="131" t="s">
        <v>153</v>
      </c>
      <c r="D3" s="132">
        <f>Timplan!C11</f>
        <v>170</v>
      </c>
      <c r="E3" s="132"/>
      <c r="F3" s="133"/>
      <c r="G3" s="134" t="s">
        <v>79</v>
      </c>
      <c r="H3" s="68" t="s">
        <v>196</v>
      </c>
      <c r="I3" s="143" t="s">
        <v>153</v>
      </c>
      <c r="J3" s="144">
        <f>Timplan!G11</f>
        <v>200</v>
      </c>
      <c r="K3" s="155"/>
      <c r="L3" s="141"/>
      <c r="M3" s="125" t="s">
        <v>52</v>
      </c>
      <c r="N3" s="270" t="s">
        <v>193</v>
      </c>
      <c r="O3" s="125" t="s">
        <v>154</v>
      </c>
      <c r="P3" s="132">
        <f>Timplan!N11/2</f>
        <v>40</v>
      </c>
      <c r="Q3" s="132">
        <f t="shared" ref="Q3:Q5" si="0">P3*2</f>
        <v>80</v>
      </c>
      <c r="R3" s="133"/>
      <c r="S3" s="134" t="s">
        <v>104</v>
      </c>
      <c r="T3" s="67" t="s">
        <v>179</v>
      </c>
      <c r="U3" s="66" t="s">
        <v>149</v>
      </c>
      <c r="V3" s="145">
        <v>30</v>
      </c>
      <c r="X3" s="59" t="s">
        <v>155</v>
      </c>
      <c r="Y3" s="59" t="s">
        <v>156</v>
      </c>
      <c r="Z3" s="118">
        <v>1</v>
      </c>
      <c r="AA3" s="207">
        <f t="shared" ref="AA3:AA32" si="1">1080*Z3</f>
        <v>1080</v>
      </c>
      <c r="AB3" s="59"/>
      <c r="AC3" s="256">
        <f>SUMIF('TJ Låg'!$T$2:$T$12,'TJ Hög'!Y3,'TJ Låg'!$AD$2:$AD$12)</f>
        <v>0</v>
      </c>
      <c r="AD3" s="256">
        <f>SUMIF('TJ Mellan'!$T$2:$T$31,'TJ Hög'!Y3,'TJ Mellan'!$AC$2:$AC$31)</f>
        <v>0</v>
      </c>
      <c r="AE3" s="207">
        <f>SUMIF(B2:B24,Y3,D2:D24)+SUMIF(H2:H25,Y3,J2:J25)+SUMIF(N2:N25,Y3,P2:P25)+SUMIF(T2:T25,Y3,V2:V25)</f>
        <v>570</v>
      </c>
      <c r="AF3" s="207">
        <f>SUMIF(B30:B52,Y3,D30:D52)+SUMIF(H30:H49,Y3,J30:J49)+SUMIF(N30:N49,Y3,P30:P49)+SUMIF(T30:T49,Y3,(V30:V49))</f>
        <v>330</v>
      </c>
      <c r="AG3" s="207">
        <f>SUMIF(B56:B81,Y3,D56:D81)+SUMIF(H56:H79,Y3,J56:J79)+SUMIF(N56:N79,Y3,P56:P79)+SUMIF(T56:T75,Y3,V56:V75)</f>
        <v>120</v>
      </c>
      <c r="AH3" s="207">
        <f t="shared" ref="AH3:AH32" si="2">SUM(AE3:AG3)</f>
        <v>1020</v>
      </c>
      <c r="AI3" s="207">
        <f t="shared" ref="AI3:AI32" si="3">AH3+AD3+AC3+AB3</f>
        <v>1020</v>
      </c>
      <c r="AJ3" s="153">
        <f t="shared" ref="AJ3:AJ32" si="4">AI3-AA3</f>
        <v>-60</v>
      </c>
    </row>
    <row r="4" spans="1:36" x14ac:dyDescent="0.3">
      <c r="A4" s="125" t="s">
        <v>76</v>
      </c>
      <c r="B4" s="62" t="s">
        <v>86</v>
      </c>
      <c r="C4" s="131" t="s">
        <v>157</v>
      </c>
      <c r="D4" s="132">
        <f>Timplan!C11</f>
        <v>170</v>
      </c>
      <c r="E4" s="132"/>
      <c r="F4" s="133"/>
      <c r="G4" s="134" t="s">
        <v>79</v>
      </c>
      <c r="H4" s="68" t="s">
        <v>85</v>
      </c>
      <c r="I4" s="143" t="s">
        <v>157</v>
      </c>
      <c r="J4" s="144">
        <f>Timplan!G11</f>
        <v>200</v>
      </c>
      <c r="K4" s="155"/>
      <c r="L4" s="141"/>
      <c r="M4" s="125" t="s">
        <v>52</v>
      </c>
      <c r="N4" s="270" t="s">
        <v>174</v>
      </c>
      <c r="O4" s="125" t="s">
        <v>150</v>
      </c>
      <c r="P4" s="132">
        <f>Timplan!N11/2</f>
        <v>40</v>
      </c>
      <c r="Q4" s="132">
        <f>P4*2</f>
        <v>80</v>
      </c>
      <c r="R4" s="133"/>
      <c r="S4" s="134" t="s">
        <v>104</v>
      </c>
      <c r="T4" s="67" t="s">
        <v>156</v>
      </c>
      <c r="U4" s="66" t="s">
        <v>153</v>
      </c>
      <c r="V4" s="145">
        <v>30</v>
      </c>
      <c r="X4" s="55" t="s">
        <v>158</v>
      </c>
      <c r="Y4" s="55" t="s">
        <v>159</v>
      </c>
      <c r="Z4" s="117">
        <v>1</v>
      </c>
      <c r="AA4" s="196">
        <f t="shared" si="1"/>
        <v>1080</v>
      </c>
      <c r="AB4" s="55">
        <v>50</v>
      </c>
      <c r="AC4" s="108">
        <f>SUMIF('TJ Låg'!$T$2:$T$12,'TJ Hög'!Y4,'TJ Låg'!$AD$2:$AD$12)</f>
        <v>0</v>
      </c>
      <c r="AD4" s="108">
        <f>SUMIF('TJ Mellan'!$T$2:$T$31,'TJ Hög'!Y4,'TJ Mellan'!$AC$2:$AC$31)</f>
        <v>0</v>
      </c>
      <c r="AE4" s="196">
        <f>SUMIF(B2:B24,Y4,D2:D24)+SUMIF(H2:H21,Y4,J2:J21)+SUMIF(N2:N25,Y4,P2:P25)+SUMIF(T2:T25,Y4,V2:V25)</f>
        <v>0</v>
      </c>
      <c r="AF4" s="196">
        <f>SUMIF(B30:B52,Y4,D30:D52)+SUMIF(H30:H49,Y4,J30:J49)+SUMIF(N30:N49,Y4,P30:P49)+SUMIF(T30:T49,Y4,(V30:V49))</f>
        <v>520</v>
      </c>
      <c r="AG4" s="196">
        <f>SUMIF(B56:B81,Y4,D56:D81)+SUMIF(H56:H79,Y4,J56:J79)+SUMIF(N56:N79,Y4,P56:P79)+SUMIF(T56:T75,Y4,V56:V75)</f>
        <v>480</v>
      </c>
      <c r="AH4" s="196">
        <f t="shared" si="2"/>
        <v>1000</v>
      </c>
      <c r="AI4" s="196">
        <f t="shared" si="3"/>
        <v>1050</v>
      </c>
      <c r="AJ4" s="153">
        <f t="shared" si="4"/>
        <v>-30</v>
      </c>
    </row>
    <row r="5" spans="1:36" x14ac:dyDescent="0.3">
      <c r="A5" s="126" t="s">
        <v>76</v>
      </c>
      <c r="B5" s="72" t="s">
        <v>152</v>
      </c>
      <c r="C5" s="135" t="s">
        <v>160</v>
      </c>
      <c r="D5" s="136">
        <f>Timplan!C11</f>
        <v>170</v>
      </c>
      <c r="E5" s="136"/>
      <c r="F5" s="137"/>
      <c r="G5" s="138" t="s">
        <v>79</v>
      </c>
      <c r="H5" s="76" t="s">
        <v>196</v>
      </c>
      <c r="I5" s="148" t="s">
        <v>160</v>
      </c>
      <c r="J5" s="149">
        <f>Timplan!G11</f>
        <v>200</v>
      </c>
      <c r="K5" s="156"/>
      <c r="L5" s="151"/>
      <c r="M5" s="125" t="s">
        <v>52</v>
      </c>
      <c r="N5" s="270" t="s">
        <v>174</v>
      </c>
      <c r="O5" s="125" t="s">
        <v>154</v>
      </c>
      <c r="P5" s="132">
        <f>Timplan!N11/2</f>
        <v>40</v>
      </c>
      <c r="Q5" s="132">
        <f t="shared" si="0"/>
        <v>80</v>
      </c>
      <c r="R5" s="133"/>
      <c r="S5" s="134" t="s">
        <v>104</v>
      </c>
      <c r="T5" s="67" t="s">
        <v>205</v>
      </c>
      <c r="U5" s="66" t="s">
        <v>157</v>
      </c>
      <c r="V5" s="145">
        <v>30</v>
      </c>
      <c r="X5" s="59" t="s">
        <v>161</v>
      </c>
      <c r="Y5" s="59" t="s">
        <v>162</v>
      </c>
      <c r="Z5" s="118">
        <v>1</v>
      </c>
      <c r="AA5" s="207">
        <f t="shared" si="1"/>
        <v>1080</v>
      </c>
      <c r="AB5" s="59">
        <v>110</v>
      </c>
      <c r="AC5" s="256">
        <f>SUMIF('TJ Låg'!$T$2:$T$12,'TJ Hög'!Y5,'TJ Låg'!$AD$2:$AD$12)</f>
        <v>0</v>
      </c>
      <c r="AD5" s="256">
        <f>SUMIF('TJ Mellan'!$T$2:$T$31,'TJ Hög'!Y5,'TJ Mellan'!$AC$2:$AC$31)</f>
        <v>0</v>
      </c>
      <c r="AE5" s="207">
        <f>SUMIF(B2:B24,Y5,D2:D24)+SUMIF(H2:H25,Y5,J2:J25)+SUMIF(N2:N25,Y5,P2:P25)+SUMIF(T2:T25,Y5,V2:V25)</f>
        <v>480</v>
      </c>
      <c r="AF5" s="207">
        <f>SUMIF(B30:B52,Y5,D30:D52)+SUMIF(H30:H49,Y5,J30:J49)+SUMIF(N30:N49,Y5,P30:P49)+SUMIF(T30:T49,Y5,(V30:V49))</f>
        <v>240</v>
      </c>
      <c r="AG5" s="207">
        <f>SUMIF(B56:B81,Y5,D56:D81)+SUMIF(H56:H79,Y5,J56:J79)+SUMIF(N56:N79,Y5,P56:P79)+SUMIF(T56:T75,Y5,V56:V75)</f>
        <v>255</v>
      </c>
      <c r="AH5" s="207">
        <f t="shared" si="2"/>
        <v>975</v>
      </c>
      <c r="AI5" s="207">
        <f t="shared" si="3"/>
        <v>1085</v>
      </c>
      <c r="AJ5" s="153">
        <f t="shared" si="4"/>
        <v>5</v>
      </c>
    </row>
    <row r="6" spans="1:36" x14ac:dyDescent="0.3">
      <c r="A6" s="127" t="s">
        <v>92</v>
      </c>
      <c r="B6" s="67" t="s">
        <v>179</v>
      </c>
      <c r="C6" s="139" t="s">
        <v>149</v>
      </c>
      <c r="D6" s="140">
        <f>Timplan!E11-D7</f>
        <v>200</v>
      </c>
      <c r="E6" s="140"/>
      <c r="F6" s="141"/>
      <c r="G6" s="142" t="s">
        <v>21</v>
      </c>
      <c r="H6" s="270" t="s">
        <v>205</v>
      </c>
      <c r="I6" s="157" t="s">
        <v>149</v>
      </c>
      <c r="J6" s="158">
        <f>Timplan!$K$11</f>
        <v>160</v>
      </c>
      <c r="K6" s="159"/>
      <c r="L6" s="133"/>
      <c r="M6" s="160" t="s">
        <v>52</v>
      </c>
      <c r="N6" s="270" t="s">
        <v>193</v>
      </c>
      <c r="O6" s="160" t="s">
        <v>163</v>
      </c>
      <c r="P6" s="132">
        <f>Timplan!N11/2</f>
        <v>40</v>
      </c>
      <c r="Q6" s="132">
        <f t="shared" ref="Q6:Q18" si="5">P6*2</f>
        <v>80</v>
      </c>
      <c r="R6" s="133"/>
      <c r="S6" s="134" t="s">
        <v>104</v>
      </c>
      <c r="T6" s="67" t="s">
        <v>203</v>
      </c>
      <c r="U6" s="66" t="s">
        <v>160</v>
      </c>
      <c r="V6" s="145">
        <v>30</v>
      </c>
      <c r="X6" s="55" t="s">
        <v>164</v>
      </c>
      <c r="Y6" s="55" t="s">
        <v>85</v>
      </c>
      <c r="Z6" s="117">
        <v>0.8</v>
      </c>
      <c r="AA6" s="196">
        <f t="shared" si="1"/>
        <v>864</v>
      </c>
      <c r="AB6" s="55"/>
      <c r="AC6" s="108">
        <f>SUMIF('TJ Låg'!$T$2:$T$12,'TJ Hög'!Y6,'TJ Låg'!$AD$2:$AD$12)</f>
        <v>0</v>
      </c>
      <c r="AD6" s="108">
        <f>SUMIF('TJ Mellan'!$T$2:$T$31,'TJ Hög'!Y6,'TJ Mellan'!$AC$2:$AC$31)</f>
        <v>90</v>
      </c>
      <c r="AE6" s="196">
        <f>SUMIF(B2:B24,Y6,D2:D24)+SUMIF(H2:H25,Y6,J2:J25)+SUMIF(N2:N25,Y6,P2:P25)+SUMIF(T2:T25,Y6,V2:V25)</f>
        <v>380</v>
      </c>
      <c r="AF6" s="196">
        <f>SUMIF(B30:B52,Y6,D30:D52)+SUMIF(H30:H49,Y6,J30:J49)+SUMIF(N30:N49,Y6,P30:P49)+SUMIF(T30:T49,Y6,(V30:V49))</f>
        <v>150</v>
      </c>
      <c r="AG6" s="196">
        <f>SUMIF(B56:B81,Y6,D56:D81)+SUMIF(H56:H79,Y6,J56:J79)+SUMIF(N56:N79,Y6,P56:P79)+SUMIF(T56:T75,Y6,V56:V75)</f>
        <v>150</v>
      </c>
      <c r="AH6" s="196">
        <f t="shared" si="2"/>
        <v>680</v>
      </c>
      <c r="AI6" s="196">
        <f t="shared" si="3"/>
        <v>770</v>
      </c>
      <c r="AJ6" s="153">
        <f t="shared" si="4"/>
        <v>-94</v>
      </c>
    </row>
    <row r="7" spans="1:36" x14ac:dyDescent="0.3">
      <c r="A7" s="127" t="s">
        <v>92</v>
      </c>
      <c r="B7" s="67" t="s">
        <v>179</v>
      </c>
      <c r="C7" s="143" t="s">
        <v>165</v>
      </c>
      <c r="D7" s="144">
        <v>25</v>
      </c>
      <c r="E7" s="145">
        <f>D7*2</f>
        <v>50</v>
      </c>
      <c r="F7" s="141"/>
      <c r="G7" s="146" t="s">
        <v>21</v>
      </c>
      <c r="H7" s="270" t="s">
        <v>205</v>
      </c>
      <c r="I7" s="157" t="s">
        <v>153</v>
      </c>
      <c r="J7" s="132">
        <f>Timplan!$K$11</f>
        <v>160</v>
      </c>
      <c r="K7" s="159"/>
      <c r="L7" s="133"/>
      <c r="M7" s="146" t="s">
        <v>52</v>
      </c>
      <c r="N7" s="272" t="s">
        <v>193</v>
      </c>
      <c r="O7" s="160" t="s">
        <v>166</v>
      </c>
      <c r="P7" s="132">
        <f>Timplan!N11/2</f>
        <v>40</v>
      </c>
      <c r="Q7" s="132">
        <f t="shared" si="5"/>
        <v>80</v>
      </c>
      <c r="R7" s="133"/>
      <c r="S7" s="134" t="s">
        <v>104</v>
      </c>
      <c r="T7" s="67" t="s">
        <v>85</v>
      </c>
      <c r="U7" s="66" t="s">
        <v>160</v>
      </c>
      <c r="V7" s="145">
        <v>30</v>
      </c>
      <c r="X7" s="59" t="s">
        <v>167</v>
      </c>
      <c r="Y7" s="59" t="s">
        <v>91</v>
      </c>
      <c r="Z7" s="118">
        <v>0.65</v>
      </c>
      <c r="AA7" s="207">
        <f t="shared" si="1"/>
        <v>702</v>
      </c>
      <c r="AB7" s="59">
        <v>90</v>
      </c>
      <c r="AC7" s="256">
        <f>SUMIF('TJ Låg'!$T$2:$T$12,'TJ Hög'!Y7,'TJ Låg'!$AD$2:$AD$12)</f>
        <v>0</v>
      </c>
      <c r="AD7" s="256">
        <f>SUMIF('TJ Mellan'!$T$2:$T$31,'TJ Hög'!Y7,'TJ Mellan'!$AC$2:$AC$31)</f>
        <v>90</v>
      </c>
      <c r="AE7" s="207">
        <f>SUMIF(B2:B24,Y7,D2:D24)+SUMIF(H2:H25,Y7,J2:J25)+SUMIF(N2:N25,Y7,P2:P25)+SUMIF(T2:T25,Y7,V2:V25)</f>
        <v>150</v>
      </c>
      <c r="AF7" s="207">
        <f>SUMIF(B30:B52,Y7,D30:D52)+SUMIF(H30:H49,Y7,J30:J49)+SUMIF(N30:N49,Y7,P30:P49)+SUMIF(T30:T49,Y7,(V30:V49))</f>
        <v>150</v>
      </c>
      <c r="AG7" s="207">
        <f>SUMIF(B56:B81,Y7,D56:D81)+SUMIF(H56:H79,Y7,J56:J79)+SUMIF(N56:N79,Y7,P56:P79)+SUMIF(T56:T75,Y7,V56:V75)</f>
        <v>180</v>
      </c>
      <c r="AH7" s="207">
        <f t="shared" si="2"/>
        <v>480</v>
      </c>
      <c r="AI7" s="207">
        <f t="shared" si="3"/>
        <v>660</v>
      </c>
      <c r="AJ7" s="153">
        <f t="shared" si="4"/>
        <v>-42</v>
      </c>
    </row>
    <row r="8" spans="1:36" x14ac:dyDescent="0.3">
      <c r="A8" s="127" t="s">
        <v>92</v>
      </c>
      <c r="B8" s="67" t="s">
        <v>179</v>
      </c>
      <c r="C8" s="143" t="s">
        <v>168</v>
      </c>
      <c r="D8" s="144">
        <v>25</v>
      </c>
      <c r="E8" s="145">
        <f>D8*2</f>
        <v>50</v>
      </c>
      <c r="F8" s="141"/>
      <c r="G8" s="146" t="s">
        <v>21</v>
      </c>
      <c r="H8" s="270" t="s">
        <v>20</v>
      </c>
      <c r="I8" s="157" t="s">
        <v>157</v>
      </c>
      <c r="J8" s="132">
        <f>Timplan!$K$11</f>
        <v>160</v>
      </c>
      <c r="K8" s="159"/>
      <c r="L8" s="133"/>
      <c r="M8" s="160" t="s">
        <v>52</v>
      </c>
      <c r="N8" s="270" t="s">
        <v>43</v>
      </c>
      <c r="O8" s="160" t="s">
        <v>163</v>
      </c>
      <c r="P8" s="132">
        <f>Timplan!N11/2</f>
        <v>40</v>
      </c>
      <c r="Q8" s="132">
        <f t="shared" si="5"/>
        <v>80</v>
      </c>
      <c r="R8" s="133"/>
      <c r="S8" s="134" t="s">
        <v>104</v>
      </c>
      <c r="T8" s="67" t="s">
        <v>86</v>
      </c>
      <c r="U8" s="66" t="s">
        <v>157</v>
      </c>
      <c r="V8" s="145">
        <v>30</v>
      </c>
      <c r="X8" s="55" t="s">
        <v>169</v>
      </c>
      <c r="Y8" s="55" t="s">
        <v>170</v>
      </c>
      <c r="Z8" s="117">
        <v>1</v>
      </c>
      <c r="AA8" s="196">
        <f t="shared" si="1"/>
        <v>1080</v>
      </c>
      <c r="AB8" s="55"/>
      <c r="AC8" s="108">
        <f>SUMIF('TJ Låg'!$T$2:$T$12,'TJ Hög'!Y8,'TJ Låg'!$AD$2:$AD$12)</f>
        <v>0</v>
      </c>
      <c r="AD8" s="108">
        <f>SUMIF('TJ Mellan'!$T$2:$T$31,'TJ Hög'!Y8,'TJ Mellan'!$AC$2:$AC$31)</f>
        <v>0</v>
      </c>
      <c r="AE8" s="196">
        <f>SUMIF(B2:B24,Y8,D2:D24)+SUMIF(H2:H25,Y8,J2:K25)+SUMIF(N2:N25,Y8,P2:P25)+SUMIF(T2:T25,Y8,V2:V25)</f>
        <v>0</v>
      </c>
      <c r="AF8" s="196">
        <f>SUMIF(B30:B52,Y8,D30:D52)+SUMIF(H30:H49,Y8,J30:J49)+SUMIF(N30:N49,Y8,P30:P49)+SUMIF(T30:T49,Y8,(V30:V49))</f>
        <v>225</v>
      </c>
      <c r="AG8" s="196">
        <f>SUMIF(B56:B81,Y8,D56:D81)+SUMIF(H56:H79,Y8,J56:J79)+SUMIF(N56:N79,Y8,P56:P79)+SUMIF(T56:T75,Y8,V56:V75)</f>
        <v>490</v>
      </c>
      <c r="AH8" s="196">
        <f t="shared" si="2"/>
        <v>715</v>
      </c>
      <c r="AI8" s="196">
        <f t="shared" si="3"/>
        <v>715</v>
      </c>
      <c r="AJ8" s="153">
        <f t="shared" si="4"/>
        <v>-365</v>
      </c>
    </row>
    <row r="9" spans="1:36" x14ac:dyDescent="0.3">
      <c r="A9" s="127" t="s">
        <v>92</v>
      </c>
      <c r="B9" s="67" t="s">
        <v>203</v>
      </c>
      <c r="C9" s="143" t="s">
        <v>153</v>
      </c>
      <c r="D9" s="144">
        <f>Timplan!E11-D10</f>
        <v>200</v>
      </c>
      <c r="E9" s="144"/>
      <c r="F9" s="141"/>
      <c r="G9" s="147" t="s">
        <v>21</v>
      </c>
      <c r="H9" s="271" t="s">
        <v>205</v>
      </c>
      <c r="I9" s="135" t="s">
        <v>160</v>
      </c>
      <c r="J9" s="136">
        <f>Timplan!$K$11</f>
        <v>160</v>
      </c>
      <c r="K9" s="159"/>
      <c r="L9" s="133"/>
      <c r="M9" s="146" t="s">
        <v>52</v>
      </c>
      <c r="N9" s="272" t="s">
        <v>43</v>
      </c>
      <c r="O9" s="160" t="s">
        <v>166</v>
      </c>
      <c r="P9" s="132">
        <f>Timplan!N11/2</f>
        <v>40</v>
      </c>
      <c r="Q9" s="132">
        <f t="shared" si="5"/>
        <v>80</v>
      </c>
      <c r="R9" s="133"/>
      <c r="S9" s="134" t="s">
        <v>104</v>
      </c>
      <c r="T9" s="67" t="s">
        <v>378</v>
      </c>
      <c r="U9" s="66" t="s">
        <v>153</v>
      </c>
      <c r="V9" s="145" t="s">
        <v>68</v>
      </c>
      <c r="X9" s="59" t="s">
        <v>42</v>
      </c>
      <c r="Y9" s="59" t="s">
        <v>43</v>
      </c>
      <c r="Z9" s="118">
        <v>0.85</v>
      </c>
      <c r="AA9" s="207">
        <f t="shared" si="1"/>
        <v>918</v>
      </c>
      <c r="AB9" s="59"/>
      <c r="AC9" s="256">
        <f>SUMIF('TJ Låg'!$T$2:$T$12,'TJ Hög'!Y9,'TJ Låg'!$AD$2:$AD$12)</f>
        <v>160</v>
      </c>
      <c r="AD9" s="256">
        <f>SUMIF('TJ Mellan'!$T$2:$T$31,'TJ Hög'!Y9,'TJ Mellan'!$AC$2:$AC$31)</f>
        <v>510</v>
      </c>
      <c r="AE9" s="207">
        <f>SUMIF(B2:B24,Y9,D2:D24)+SUMIF(H2:H25,Y9,J2:J25)+SUMIF(N2:N25,Y9,P2:P25)+SUMIF(T2:T25,Y9,V2:V25)</f>
        <v>80</v>
      </c>
      <c r="AF9" s="207">
        <f>SUMIF(B30:B52,Y9,D30:D52)+SUMIF(H30:H49,Y9,J30:J49)+SUMIF(N30:N49,Y9,P30:P49)+SUMIF(T30:T49,Y9,(V30:V49))</f>
        <v>160</v>
      </c>
      <c r="AG9" s="207">
        <f>SUMIF(B56:B81,Y9,D56:D81)+SUMIF(H56:H79,Y9,J56:J79)+SUMIF(N56:N79,Y9,P56:P79)+SUMIF(T56:T75,Y9,V56:V75)</f>
        <v>0</v>
      </c>
      <c r="AH9" s="207">
        <f t="shared" si="2"/>
        <v>240</v>
      </c>
      <c r="AI9" s="207">
        <f t="shared" si="3"/>
        <v>910</v>
      </c>
      <c r="AJ9" s="153">
        <f t="shared" si="4"/>
        <v>-8</v>
      </c>
    </row>
    <row r="10" spans="1:36" x14ac:dyDescent="0.3">
      <c r="A10" s="127" t="s">
        <v>92</v>
      </c>
      <c r="B10" s="67" t="s">
        <v>203</v>
      </c>
      <c r="C10" s="143" t="s">
        <v>171</v>
      </c>
      <c r="D10" s="144">
        <v>25</v>
      </c>
      <c r="E10" s="144">
        <f>D10*2</f>
        <v>50</v>
      </c>
      <c r="F10" s="141"/>
      <c r="G10" s="127" t="s">
        <v>98</v>
      </c>
      <c r="H10" s="67" t="s">
        <v>179</v>
      </c>
      <c r="I10" s="139" t="s">
        <v>149</v>
      </c>
      <c r="J10" s="144">
        <f>(Timplan!H11+Timplan!I11)-J11</f>
        <v>140</v>
      </c>
      <c r="K10" s="161"/>
      <c r="L10" s="162"/>
      <c r="M10" s="146" t="s">
        <v>52</v>
      </c>
      <c r="N10" s="272" t="s">
        <v>193</v>
      </c>
      <c r="O10" s="160" t="s">
        <v>172</v>
      </c>
      <c r="P10" s="132">
        <f>Timplan!N11/2</f>
        <v>40</v>
      </c>
      <c r="Q10" s="132">
        <f t="shared" si="5"/>
        <v>80</v>
      </c>
      <c r="R10" s="133"/>
      <c r="S10" s="134" t="s">
        <v>104</v>
      </c>
      <c r="T10" s="67" t="s">
        <v>68</v>
      </c>
      <c r="U10" s="66"/>
      <c r="V10" s="145" t="s">
        <v>68</v>
      </c>
      <c r="X10" s="55" t="s">
        <v>173</v>
      </c>
      <c r="Y10" s="55" t="s">
        <v>174</v>
      </c>
      <c r="Z10" s="117">
        <v>1</v>
      </c>
      <c r="AA10" s="196">
        <f t="shared" si="1"/>
        <v>1080</v>
      </c>
      <c r="AB10" s="55"/>
      <c r="AC10" s="108">
        <f>SUMIF('TJ Låg'!$T$2:$T$12,'TJ Hög'!Y10,'TJ Låg'!$AD$2:$AD$12)</f>
        <v>0</v>
      </c>
      <c r="AD10" s="108">
        <f>SUMIF('TJ Mellan'!$T$2:$T$31,'TJ Hög'!Y10,'TJ Mellan'!$AC$2:$AC$31)</f>
        <v>0</v>
      </c>
      <c r="AE10" s="196">
        <f>SUMIF(B2:B24,Y10,D2:D24)+SUMIF(H2:H25,Y10,J2:J25)+SUMIF(N2:N25,Y10,P2:P25)+SUMIF(T2:T25,Y10,V2:V25)</f>
        <v>240</v>
      </c>
      <c r="AF10" s="196">
        <f>SUMIF(B30:B52,Y10,D30:D52)+SUMIF(H30:H49,Y10,J30:J49)+SUMIF(N30:N49,Y10,P30:P49)+SUMIF(T30:T49,Y10,(V30:V49))</f>
        <v>160</v>
      </c>
      <c r="AG10" s="196">
        <f>SUMIF(B56:B81,Y10,D56:D81)+SUMIF(H56:H79,Y10,J56:J79)+SUMIF(N56:N79,Y10,P56:P79)+SUMIF(T56:T75,Y10,V56:V75)</f>
        <v>670</v>
      </c>
      <c r="AH10" s="196">
        <f t="shared" si="2"/>
        <v>1070</v>
      </c>
      <c r="AI10" s="196">
        <f t="shared" si="3"/>
        <v>1070</v>
      </c>
      <c r="AJ10" s="153">
        <f t="shared" si="4"/>
        <v>-10</v>
      </c>
    </row>
    <row r="11" spans="1:36" x14ac:dyDescent="0.3">
      <c r="A11" s="127" t="s">
        <v>92</v>
      </c>
      <c r="B11" s="67" t="s">
        <v>203</v>
      </c>
      <c r="C11" s="143" t="s">
        <v>175</v>
      </c>
      <c r="D11" s="144">
        <v>25</v>
      </c>
      <c r="E11" s="144">
        <f>D11*2</f>
        <v>50</v>
      </c>
      <c r="F11" s="141"/>
      <c r="G11" s="127" t="s">
        <v>176</v>
      </c>
      <c r="H11" s="67" t="s">
        <v>179</v>
      </c>
      <c r="I11" s="143" t="s">
        <v>165</v>
      </c>
      <c r="J11" s="144">
        <v>60</v>
      </c>
      <c r="K11" s="155"/>
      <c r="L11" s="141"/>
      <c r="M11" s="146" t="s">
        <v>52</v>
      </c>
      <c r="N11" s="272" t="s">
        <v>193</v>
      </c>
      <c r="O11" s="160" t="s">
        <v>177</v>
      </c>
      <c r="P11" s="132">
        <f>Timplan!N11/2</f>
        <v>40</v>
      </c>
      <c r="Q11" s="132">
        <f t="shared" si="5"/>
        <v>80</v>
      </c>
      <c r="R11" s="133"/>
      <c r="S11" s="134" t="s">
        <v>104</v>
      </c>
      <c r="T11" s="67" t="s">
        <v>68</v>
      </c>
      <c r="U11" s="66"/>
      <c r="V11" s="145" t="s">
        <v>68</v>
      </c>
      <c r="X11" s="59" t="s">
        <v>178</v>
      </c>
      <c r="Y11" s="59" t="s">
        <v>179</v>
      </c>
      <c r="Z11" s="118">
        <v>1</v>
      </c>
      <c r="AA11" s="207">
        <f t="shared" si="1"/>
        <v>1080</v>
      </c>
      <c r="AB11" s="59">
        <v>110</v>
      </c>
      <c r="AC11" s="256">
        <f>SUMIF('TJ Låg'!$T$2:$T$12,'TJ Hög'!Y11,'TJ Låg'!$AD$2:$AD$12)</f>
        <v>0</v>
      </c>
      <c r="AD11" s="256">
        <f>SUMIF('TJ Mellan'!$T$2:$T$31,'TJ Hög'!Y11,'TJ Mellan'!$AC$2:$AC$31)</f>
        <v>0</v>
      </c>
      <c r="AE11" s="207">
        <f>SUMIF(B2:B24,Y11,D2:D24)+SUMIF(H2:H25,Y11,J2:J25)+SUMIF(N2:N25,Y11,P2:P25)+SUMIF(T2:T25,Y11,V2:V25)</f>
        <v>1050</v>
      </c>
      <c r="AF11" s="207">
        <f>SUMIF(B30:B52,Y11,D30:D52)+SUMIF(H30:H49,Y11,J30:J49)+SUMIF(N30:N49,Y11,P30:P49)+SUMIF(T30:T49,Y11,(V30:V49))</f>
        <v>0</v>
      </c>
      <c r="AG11" s="207">
        <f>SUMIF(B56:B81,Y11,D56:D81)+SUMIF(H56:H79,Y11,J56:J79)+SUMIF(N56:N79,Y11,P56:P79)+SUMIF(T56:T75,Y11,V56:V75)</f>
        <v>0</v>
      </c>
      <c r="AH11" s="207">
        <f t="shared" si="2"/>
        <v>1050</v>
      </c>
      <c r="AI11" s="207">
        <f t="shared" si="3"/>
        <v>1160</v>
      </c>
      <c r="AJ11" s="153">
        <f t="shared" si="4"/>
        <v>80</v>
      </c>
    </row>
    <row r="12" spans="1:36" x14ac:dyDescent="0.3">
      <c r="A12" s="127" t="s">
        <v>92</v>
      </c>
      <c r="B12" s="67" t="s">
        <v>179</v>
      </c>
      <c r="C12" s="143" t="s">
        <v>157</v>
      </c>
      <c r="D12" s="144">
        <f>Timplan!E11-D13</f>
        <v>200</v>
      </c>
      <c r="E12" s="144"/>
      <c r="F12" s="141"/>
      <c r="G12" s="127" t="s">
        <v>176</v>
      </c>
      <c r="H12" s="67" t="s">
        <v>179</v>
      </c>
      <c r="I12" s="143" t="s">
        <v>168</v>
      </c>
      <c r="J12" s="144">
        <v>60</v>
      </c>
      <c r="K12" s="155"/>
      <c r="L12" s="141"/>
      <c r="M12" s="146" t="s">
        <v>52</v>
      </c>
      <c r="N12" s="272" t="s">
        <v>174</v>
      </c>
      <c r="O12" s="160" t="s">
        <v>172</v>
      </c>
      <c r="P12" s="132">
        <f>Timplan!N11/2</f>
        <v>40</v>
      </c>
      <c r="Q12" s="132">
        <f t="shared" si="5"/>
        <v>80</v>
      </c>
      <c r="R12" s="133"/>
      <c r="S12" s="134" t="s">
        <v>104</v>
      </c>
      <c r="T12" s="67" t="s">
        <v>68</v>
      </c>
      <c r="U12" s="66"/>
      <c r="V12" s="145" t="s">
        <v>68</v>
      </c>
      <c r="X12" s="55" t="s">
        <v>180</v>
      </c>
      <c r="Y12" s="55" t="s">
        <v>89</v>
      </c>
      <c r="Z12" s="117">
        <v>0.5</v>
      </c>
      <c r="AA12" s="196">
        <f t="shared" si="1"/>
        <v>540</v>
      </c>
      <c r="AB12" s="55"/>
      <c r="AC12" s="108">
        <f>SUMIF('TJ Låg'!$T$2:$T$12,'TJ Hög'!Y12,'TJ Låg'!$AD$2:$AD$12)</f>
        <v>0</v>
      </c>
      <c r="AD12" s="108">
        <f>SUMIF('TJ Mellan'!$T$2:$T$31,'TJ Hög'!Y12,'TJ Mellan'!$AC$2:$AC$31)</f>
        <v>90</v>
      </c>
      <c r="AE12" s="196">
        <f>SUMIF(B2:B24,Y12,D2:D24)+SUMIF(H2:H25,Y12,J2:J25)+SUMIF(N2:N25,Y12,P2:P25)+SUMIF(T2:T25,Y12,V2:V25)</f>
        <v>150</v>
      </c>
      <c r="AF12" s="196">
        <f>SUMIF(B30:B52,Y12,D30:D52)+SUMIF(H30:H49,Y12,J30:J49)+SUMIF(N30:N49,Y12,P30:P49)+SUMIF(T30:T49,Y12,(V30:V49))</f>
        <v>150</v>
      </c>
      <c r="AG12" s="196">
        <f>SUMIF(B56:B81,Y12,D56:D81)+SUMIF(H56:H79,Y12,J56:J79)+SUMIF(N56:N79,Y12,P56:P79)+SUMIF(T56:T75,Y12,V56:V75)</f>
        <v>180</v>
      </c>
      <c r="AH12" s="196">
        <f t="shared" si="2"/>
        <v>480</v>
      </c>
      <c r="AI12" s="196">
        <f t="shared" si="3"/>
        <v>570</v>
      </c>
      <c r="AJ12" s="153">
        <f t="shared" si="4"/>
        <v>30</v>
      </c>
    </row>
    <row r="13" spans="1:36" x14ac:dyDescent="0.3">
      <c r="A13" s="127" t="s">
        <v>92</v>
      </c>
      <c r="B13" s="67" t="s">
        <v>179</v>
      </c>
      <c r="C13" s="143" t="s">
        <v>181</v>
      </c>
      <c r="D13" s="144">
        <v>25</v>
      </c>
      <c r="E13" s="144">
        <f>D13*2</f>
        <v>50</v>
      </c>
      <c r="F13" s="141"/>
      <c r="G13" s="127" t="s">
        <v>98</v>
      </c>
      <c r="H13" s="67" t="s">
        <v>203</v>
      </c>
      <c r="I13" s="143" t="s">
        <v>153</v>
      </c>
      <c r="J13" s="144">
        <f>(Timplan!H11+Timplan!I11)-J14</f>
        <v>140</v>
      </c>
      <c r="K13" s="155"/>
      <c r="L13" s="141"/>
      <c r="M13" s="146" t="s">
        <v>52</v>
      </c>
      <c r="N13" s="272" t="s">
        <v>174</v>
      </c>
      <c r="O13" s="160" t="s">
        <v>177</v>
      </c>
      <c r="P13" s="132">
        <f>Timplan!N11/2</f>
        <v>40</v>
      </c>
      <c r="Q13" s="132">
        <f t="shared" si="5"/>
        <v>80</v>
      </c>
      <c r="R13" s="133"/>
      <c r="S13" s="138" t="s">
        <v>104</v>
      </c>
      <c r="T13" s="76" t="s">
        <v>68</v>
      </c>
      <c r="U13" s="75"/>
      <c r="V13" s="150" t="s">
        <v>68</v>
      </c>
      <c r="X13" s="59" t="s">
        <v>182</v>
      </c>
      <c r="Y13" s="59" t="s">
        <v>183</v>
      </c>
      <c r="Z13" s="118">
        <v>0.55000000000000004</v>
      </c>
      <c r="AA13" s="207">
        <f t="shared" si="1"/>
        <v>594</v>
      </c>
      <c r="AB13" s="59"/>
      <c r="AC13" s="256">
        <f>SUMIF('TJ Låg'!$T$2:$T$12,'TJ Hög'!Y13,'TJ Låg'!$AD$2:$AD$12)</f>
        <v>0</v>
      </c>
      <c r="AD13" s="256">
        <f>SUMIF('TJ Mellan'!$T$2:$T$31,'TJ Hög'!Y13,'TJ Mellan'!$AC$2:$AC$31)</f>
        <v>90</v>
      </c>
      <c r="AE13" s="207">
        <f>SUMIF(B2:B24,Y13,D2:D24)+SUMIF(H2:H25,Y13,J2:J25)+SUMIF(N2:N25,Y13,P2:P25)+SUMIF(T2:T25,Y13,V2:V25)</f>
        <v>150</v>
      </c>
      <c r="AF13" s="207">
        <f>SUMIF(B30:B52,Y13,D30:D52)+SUMIF(H30:H49,Y13,J30:J49)+SUMIF(N30:N49,Y13,P30:P49)+SUMIF(T30:T49,Y13,(V30:V49))</f>
        <v>150</v>
      </c>
      <c r="AG13" s="207">
        <f>SUMIF(B56:B81,Y13,D56:D81)+SUMIF(H56:H79,Y13,J56:J79)+SUMIF(N56:N79,Y13,P56:P79)+SUMIF(T56:T75,Y13,V56:V75)</f>
        <v>180</v>
      </c>
      <c r="AH13" s="207">
        <f t="shared" si="2"/>
        <v>480</v>
      </c>
      <c r="AI13" s="207">
        <f t="shared" si="3"/>
        <v>570</v>
      </c>
      <c r="AJ13" s="153">
        <f t="shared" si="4"/>
        <v>-24</v>
      </c>
    </row>
    <row r="14" spans="1:36" x14ac:dyDescent="0.3">
      <c r="A14" s="127" t="s">
        <v>92</v>
      </c>
      <c r="B14" s="67" t="s">
        <v>179</v>
      </c>
      <c r="C14" s="143" t="s">
        <v>184</v>
      </c>
      <c r="D14" s="144">
        <v>25</v>
      </c>
      <c r="E14" s="144">
        <f>D14*2</f>
        <v>50</v>
      </c>
      <c r="F14" s="141"/>
      <c r="G14" s="127" t="s">
        <v>176</v>
      </c>
      <c r="H14" s="67" t="s">
        <v>203</v>
      </c>
      <c r="I14" s="143" t="s">
        <v>171</v>
      </c>
      <c r="J14" s="144">
        <v>60</v>
      </c>
      <c r="K14" s="155"/>
      <c r="L14" s="141"/>
      <c r="M14" s="146" t="s">
        <v>52</v>
      </c>
      <c r="N14" s="272" t="s">
        <v>193</v>
      </c>
      <c r="O14" s="160" t="s">
        <v>185</v>
      </c>
      <c r="P14" s="132">
        <f>Timplan!N11/2</f>
        <v>40</v>
      </c>
      <c r="Q14" s="132">
        <f t="shared" si="5"/>
        <v>80</v>
      </c>
      <c r="R14" s="133"/>
      <c r="S14" s="125" t="s">
        <v>101</v>
      </c>
      <c r="T14" s="62" t="s">
        <v>162</v>
      </c>
      <c r="U14" s="171" t="s">
        <v>165</v>
      </c>
      <c r="V14" s="172">
        <f>Timplan!L11</f>
        <v>60</v>
      </c>
      <c r="X14" s="55" t="s">
        <v>186</v>
      </c>
      <c r="Y14" s="55" t="s">
        <v>187</v>
      </c>
      <c r="Z14" s="117">
        <v>0.55000000000000004</v>
      </c>
      <c r="AA14" s="196">
        <f t="shared" si="1"/>
        <v>594</v>
      </c>
      <c r="AB14" s="55"/>
      <c r="AC14" s="108">
        <f>SUMIF('TJ Låg'!$T$2:$T$12,'TJ Hög'!Y14,'TJ Låg'!$AD$2:$AD$12)</f>
        <v>0</v>
      </c>
      <c r="AD14" s="108">
        <f>SUMIF('TJ Mellan'!$T$2:$T$31,'TJ Hög'!Y14,'TJ Mellan'!$AC$2:$AC$31)</f>
        <v>90</v>
      </c>
      <c r="AE14" s="196">
        <f>SUMIF(B2:B24,Y14,D2:D24)+SUMIF(H2:H25,Y14,J2:J25)+SUMIF(N2:N25,Y14,P2:P25)+SUMIF(T2:T25,Y14,V2:V25)</f>
        <v>150</v>
      </c>
      <c r="AF14" s="196">
        <f>SUMIF(B30:B52,Y14,D30:D52)+SUMIF(H30:H49,Y14,J30:J49)+SUMIF(N30:N49,Y14,P30:P49)+SUMIF(T30:T49,Y14,(V30:V49))</f>
        <v>180</v>
      </c>
      <c r="AG14" s="196">
        <f>SUMIF(B56:B81,Y14,D56:D81)+SUMIF(H56:H79,Y14,J56:J79)+SUMIF(N56:N79,Y14,P56:P79)+SUMIF(T56:T75,Y14,V56:V75)</f>
        <v>150</v>
      </c>
      <c r="AH14" s="196">
        <f t="shared" si="2"/>
        <v>480</v>
      </c>
      <c r="AI14" s="196">
        <f t="shared" si="3"/>
        <v>570</v>
      </c>
      <c r="AJ14" s="153">
        <f t="shared" si="4"/>
        <v>-24</v>
      </c>
    </row>
    <row r="15" spans="1:36" x14ac:dyDescent="0.3">
      <c r="A15" s="127" t="s">
        <v>92</v>
      </c>
      <c r="B15" s="67" t="s">
        <v>203</v>
      </c>
      <c r="C15" s="143" t="s">
        <v>160</v>
      </c>
      <c r="D15" s="144">
        <f>Timplan!E11-D16</f>
        <v>200</v>
      </c>
      <c r="E15" s="144"/>
      <c r="F15" s="141"/>
      <c r="G15" s="127" t="s">
        <v>176</v>
      </c>
      <c r="H15" s="67" t="s">
        <v>203</v>
      </c>
      <c r="I15" s="143" t="s">
        <v>175</v>
      </c>
      <c r="J15" s="144">
        <v>60</v>
      </c>
      <c r="K15" s="155"/>
      <c r="L15" s="141"/>
      <c r="M15" s="146" t="s">
        <v>52</v>
      </c>
      <c r="N15" s="272" t="s">
        <v>193</v>
      </c>
      <c r="O15" s="160" t="s">
        <v>188</v>
      </c>
      <c r="P15" s="132">
        <f>Timplan!N11/2</f>
        <v>40</v>
      </c>
      <c r="Q15" s="166">
        <f t="shared" si="5"/>
        <v>80</v>
      </c>
      <c r="R15" s="133"/>
      <c r="S15" s="125" t="s">
        <v>101</v>
      </c>
      <c r="T15" s="62" t="s">
        <v>162</v>
      </c>
      <c r="U15" s="160" t="s">
        <v>168</v>
      </c>
      <c r="V15" s="166">
        <f>Timplan!L11</f>
        <v>60</v>
      </c>
      <c r="X15" s="59" t="s">
        <v>189</v>
      </c>
      <c r="Y15" s="59" t="s">
        <v>190</v>
      </c>
      <c r="Z15" s="118">
        <v>0.8</v>
      </c>
      <c r="AA15" s="207">
        <f t="shared" si="1"/>
        <v>864</v>
      </c>
      <c r="AB15" s="59"/>
      <c r="AC15" s="256">
        <f>SUMIF('TJ Låg'!$T$2:$T$12,'TJ Hög'!Y15,'TJ Låg'!$AD$2:$AD$12)</f>
        <v>0</v>
      </c>
      <c r="AD15" s="256">
        <f>SUMIF('TJ Mellan'!$T$2:$T$31,'TJ Hög'!Y15,'TJ Mellan'!$AC$2:$AC$31)</f>
        <v>0</v>
      </c>
      <c r="AE15" s="207">
        <f>SUMIF(B2:B24,Y15,D2:D24)+SUMIF(H2:H25,Y15,J2:K25)+SUMIF(N2:N25,Y15,P2:P25)+SUMIF(T2:T25,Y15,V2:V25)</f>
        <v>0</v>
      </c>
      <c r="AF15" s="207">
        <f>SUMIF(B30:B52,Y15,D30:D52)+SUMIF(H30:H49,Y15,J30:J49)+SUMIF(N30:N49,Y15,P30:P49)+SUMIF(T30:T49,Y15,(V30:V49))</f>
        <v>450</v>
      </c>
      <c r="AG15" s="207">
        <f>SUMIF(B56:B81,Y15,D56:D81)+SUMIF(H56:H79,Y15,J56:J79)+SUMIF(N56:N79,Y15,P56:P79)+SUMIF(T56:T75,Y15,V56:V75)</f>
        <v>310</v>
      </c>
      <c r="AH15" s="207">
        <f t="shared" si="2"/>
        <v>760</v>
      </c>
      <c r="AI15" s="207">
        <f t="shared" si="3"/>
        <v>760</v>
      </c>
      <c r="AJ15" s="153">
        <f t="shared" si="4"/>
        <v>-104</v>
      </c>
    </row>
    <row r="16" spans="1:36" x14ac:dyDescent="0.3">
      <c r="A16" s="127" t="s">
        <v>92</v>
      </c>
      <c r="B16" s="67" t="s">
        <v>203</v>
      </c>
      <c r="C16" s="143" t="s">
        <v>191</v>
      </c>
      <c r="D16" s="144">
        <v>25</v>
      </c>
      <c r="E16" s="145">
        <f>D16*2</f>
        <v>50</v>
      </c>
      <c r="F16" s="141"/>
      <c r="G16" s="127" t="s">
        <v>98</v>
      </c>
      <c r="H16" s="67" t="s">
        <v>179</v>
      </c>
      <c r="I16" s="143" t="s">
        <v>157</v>
      </c>
      <c r="J16" s="144">
        <f>(Timplan!H11+Timplan!I11)-J17</f>
        <v>140</v>
      </c>
      <c r="K16" s="155"/>
      <c r="L16" s="141"/>
      <c r="M16" s="146" t="s">
        <v>52</v>
      </c>
      <c r="N16" s="272" t="s">
        <v>174</v>
      </c>
      <c r="O16" s="160" t="s">
        <v>185</v>
      </c>
      <c r="P16" s="132">
        <f>Timplan!N11/2</f>
        <v>40</v>
      </c>
      <c r="Q16" s="132">
        <f t="shared" si="5"/>
        <v>80</v>
      </c>
      <c r="R16" s="133"/>
      <c r="S16" s="160" t="s">
        <v>101</v>
      </c>
      <c r="T16" s="62" t="s">
        <v>162</v>
      </c>
      <c r="U16" s="160" t="s">
        <v>171</v>
      </c>
      <c r="V16" s="166">
        <f>Timplan!L11</f>
        <v>60</v>
      </c>
      <c r="X16" s="55" t="s">
        <v>192</v>
      </c>
      <c r="Y16" s="55" t="s">
        <v>193</v>
      </c>
      <c r="Z16" s="117">
        <v>1</v>
      </c>
      <c r="AA16" s="196">
        <f t="shared" si="1"/>
        <v>1080</v>
      </c>
      <c r="AB16" s="55"/>
      <c r="AC16" s="108">
        <f>SUMIF('TJ Låg'!$T$2:$T$12,'TJ Hög'!Y16,'TJ Låg'!$AD$2:$AD$12)</f>
        <v>0</v>
      </c>
      <c r="AD16" s="108">
        <f>SUMIF('TJ Mellan'!$T$2:$T$31,'TJ Hög'!Y16,'TJ Mellan'!$AC$2:$AC$31)</f>
        <v>80</v>
      </c>
      <c r="AE16" s="196">
        <f>SUMIF(B2:B24,Y16,D2:D24)+SUMIF(H2:H25,Y16,J2:K25)+SUMIF(N2:N25,Y16,P2:P25)+SUMIF(T2:T25,Y16,V2:V25)</f>
        <v>320</v>
      </c>
      <c r="AF16" s="196">
        <f>SUMIF(B30:B52,Y16,D30:D52)+SUMIF(H30:H49,Y16,J30:J49)+SUMIF(N30:N49,Y16,P30:P49)+SUMIF(T30:T49,Y16,(V30:V49))</f>
        <v>320</v>
      </c>
      <c r="AG16" s="196">
        <f>SUMIF(B56:B81,Y16,D56:D81)+SUMIF(H56:H79,Y16,J56:J79)+SUMIF(N56:N79,Y16,P56:P79)+SUMIF(T56:T75,Y16,V56:V75)</f>
        <v>330</v>
      </c>
      <c r="AH16" s="196">
        <f t="shared" si="2"/>
        <v>970</v>
      </c>
      <c r="AI16" s="196">
        <f t="shared" si="3"/>
        <v>1050</v>
      </c>
      <c r="AJ16" s="153">
        <f t="shared" si="4"/>
        <v>-30</v>
      </c>
    </row>
    <row r="17" spans="1:36" x14ac:dyDescent="0.3">
      <c r="A17" s="128" t="s">
        <v>92</v>
      </c>
      <c r="B17" s="76" t="s">
        <v>203</v>
      </c>
      <c r="C17" s="148" t="s">
        <v>194</v>
      </c>
      <c r="D17" s="149">
        <v>25</v>
      </c>
      <c r="E17" s="150">
        <f>D17*2</f>
        <v>50</v>
      </c>
      <c r="F17" s="151"/>
      <c r="G17" s="127" t="s">
        <v>176</v>
      </c>
      <c r="H17" s="67" t="s">
        <v>179</v>
      </c>
      <c r="I17" s="143" t="s">
        <v>181</v>
      </c>
      <c r="J17" s="144">
        <v>60</v>
      </c>
      <c r="K17" s="155"/>
      <c r="L17" s="141"/>
      <c r="M17" s="147" t="s">
        <v>52</v>
      </c>
      <c r="N17" s="271" t="s">
        <v>174</v>
      </c>
      <c r="O17" s="126" t="s">
        <v>188</v>
      </c>
      <c r="P17" s="136">
        <f>Timplan!N11/2</f>
        <v>40</v>
      </c>
      <c r="Q17" s="167">
        <f t="shared" si="5"/>
        <v>80</v>
      </c>
      <c r="R17" s="137"/>
      <c r="S17" s="146" t="s">
        <v>101</v>
      </c>
      <c r="T17" s="63" t="s">
        <v>162</v>
      </c>
      <c r="U17" s="160" t="s">
        <v>175</v>
      </c>
      <c r="V17" s="166">
        <f>Timplan!L11</f>
        <v>60</v>
      </c>
      <c r="X17" s="59" t="s">
        <v>327</v>
      </c>
      <c r="Y17" s="59" t="s">
        <v>86</v>
      </c>
      <c r="Z17" s="118">
        <v>0.8</v>
      </c>
      <c r="AA17" s="207">
        <f t="shared" si="1"/>
        <v>864</v>
      </c>
      <c r="AB17" s="59">
        <v>540</v>
      </c>
      <c r="AC17" s="256">
        <f>SUMIF('TJ Låg'!$T$2:$T$12,'TJ Hög'!Y17,'TJ Låg'!$AD$2:$AD$12)</f>
        <v>0</v>
      </c>
      <c r="AD17" s="256">
        <f>SUMIF('TJ Mellan'!$T$2:$T$31,'TJ Hög'!Y17,'TJ Mellan'!$AC$2:$AC$31)</f>
        <v>0</v>
      </c>
      <c r="AE17" s="207">
        <f>SUMIF(B2:B24,Y17,D2:D24)+SUMIF(H2:H25,Y17,J2:K25)+SUMIF(N2:N25,Y17,P2:P25)+SUMIF(T2:T25,Y17,V2:V25)</f>
        <v>200</v>
      </c>
      <c r="AF17" s="207">
        <f>SUMIF(B30:B52,Y17,D30:D52)+SUMIF(H30:H49,Y17,J30:J49)+SUMIF(N30:N49,Y17,P30:P49)+SUMIF(T30:T49,Y17,(V30:V49))</f>
        <v>0</v>
      </c>
      <c r="AG17" s="207">
        <f>SUMIF(B56:B81,Y17,D56:D81)+SUMIF(H56:H79,Y17,J56:J79)+SUMIF(N56:N79,Y17,P56:P79)+SUMIF(T56:T75,Y17,V56:V75)</f>
        <v>0</v>
      </c>
      <c r="AH17" s="207">
        <f t="shared" si="2"/>
        <v>200</v>
      </c>
      <c r="AI17" s="207">
        <f t="shared" si="3"/>
        <v>740</v>
      </c>
      <c r="AJ17" s="153">
        <f t="shared" si="4"/>
        <v>-124</v>
      </c>
    </row>
    <row r="18" spans="1:36" x14ac:dyDescent="0.3">
      <c r="A18" s="125" t="s">
        <v>142</v>
      </c>
      <c r="B18" s="270" t="s">
        <v>85</v>
      </c>
      <c r="C18" s="125" t="s">
        <v>401</v>
      </c>
      <c r="D18" s="125">
        <f>Timplan!F11</f>
        <v>150</v>
      </c>
      <c r="E18" s="125"/>
      <c r="F18" s="152"/>
      <c r="G18" s="127" t="s">
        <v>176</v>
      </c>
      <c r="H18" s="67" t="s">
        <v>179</v>
      </c>
      <c r="I18" s="143" t="s">
        <v>184</v>
      </c>
      <c r="J18" s="144">
        <v>60</v>
      </c>
      <c r="K18" s="155"/>
      <c r="L18" s="141"/>
      <c r="M18" s="163" t="s">
        <v>138</v>
      </c>
      <c r="N18" s="82" t="s">
        <v>198</v>
      </c>
      <c r="O18" s="168" t="s">
        <v>165</v>
      </c>
      <c r="P18" s="140">
        <f>Timplan!$J$11</f>
        <v>40</v>
      </c>
      <c r="Q18" s="140">
        <f t="shared" si="5"/>
        <v>80</v>
      </c>
      <c r="R18" s="141"/>
      <c r="S18" s="146" t="s">
        <v>101</v>
      </c>
      <c r="T18" s="63" t="s">
        <v>162</v>
      </c>
      <c r="U18" s="160" t="s">
        <v>181</v>
      </c>
      <c r="V18" s="166">
        <f>Timplan!L11</f>
        <v>60</v>
      </c>
      <c r="X18" s="55" t="s">
        <v>19</v>
      </c>
      <c r="Y18" s="55" t="s">
        <v>20</v>
      </c>
      <c r="Z18" s="117">
        <v>1</v>
      </c>
      <c r="AA18" s="196">
        <f t="shared" si="1"/>
        <v>1080</v>
      </c>
      <c r="AB18" s="55"/>
      <c r="AC18" s="108">
        <f>SUMIF('TJ Låg'!$T$2:$T$12,'TJ Hög'!Y18,'TJ Låg'!$AD$2:$AD$12)</f>
        <v>400</v>
      </c>
      <c r="AD18" s="108">
        <f>SUMIF('TJ Mellan'!$T$2:$T$31,'TJ Hög'!Y18,'TJ Mellan'!$AC$2:$AC$31)</f>
        <v>0</v>
      </c>
      <c r="AE18" s="196">
        <f>SUMIF(B2:B24,Y18,D2:D24)+SUMIF(H2:H25,Y18,J2:K25)+SUMIF(N2:N25,Y18,P2:P25)+SUMIF(T2:T25,Y18,V2:V25)</f>
        <v>160</v>
      </c>
      <c r="AF18" s="196">
        <f>SUMIF(B30:B52,Y18,D30:D52)+SUMIF(H30:H49,Y18,J30:J49)+SUMIF(N30:N49,Y18,P30:P49)+SUMIF(T30:T49,Y18,(V30:V49))</f>
        <v>510</v>
      </c>
      <c r="AG18" s="196">
        <f>SUMIF(B56:B81,Y18,D56:D81)+SUMIF(H56:H79,Y18,J56:J79)+SUMIF(N56:N79,Y18,P56:P79)+SUMIF(T56:T75,Y18,V56:V75)</f>
        <v>0</v>
      </c>
      <c r="AH18" s="196">
        <f t="shared" si="2"/>
        <v>670</v>
      </c>
      <c r="AI18" s="196">
        <f t="shared" si="3"/>
        <v>1070</v>
      </c>
      <c r="AJ18" s="153">
        <f t="shared" si="4"/>
        <v>-10</v>
      </c>
    </row>
    <row r="19" spans="1:36" x14ac:dyDescent="0.3">
      <c r="A19" s="125" t="s">
        <v>142</v>
      </c>
      <c r="B19" s="270" t="s">
        <v>187</v>
      </c>
      <c r="C19" s="125" t="s">
        <v>402</v>
      </c>
      <c r="D19" s="125">
        <f>Timplan!F11</f>
        <v>150</v>
      </c>
      <c r="E19" s="125"/>
      <c r="F19" s="133"/>
      <c r="G19" s="127" t="s">
        <v>98</v>
      </c>
      <c r="H19" s="67" t="s">
        <v>203</v>
      </c>
      <c r="I19" s="143" t="s">
        <v>160</v>
      </c>
      <c r="J19" s="144">
        <f>(Timplan!H11+Timplan!I11)-J20</f>
        <v>140</v>
      </c>
      <c r="K19" s="155"/>
      <c r="L19" s="141"/>
      <c r="M19" s="134" t="s">
        <v>138</v>
      </c>
      <c r="N19" s="67" t="s">
        <v>198</v>
      </c>
      <c r="O19" s="169" t="s">
        <v>168</v>
      </c>
      <c r="P19" s="144">
        <f>Timplan!$J$11</f>
        <v>40</v>
      </c>
      <c r="Q19" s="144">
        <f t="shared" ref="Q19:Q25" si="6">P19*2</f>
        <v>80</v>
      </c>
      <c r="R19" s="141"/>
      <c r="S19" s="146" t="s">
        <v>101</v>
      </c>
      <c r="T19" s="63" t="s">
        <v>162</v>
      </c>
      <c r="U19" s="160" t="s">
        <v>184</v>
      </c>
      <c r="V19" s="166">
        <f>Timplan!L11</f>
        <v>60</v>
      </c>
      <c r="X19" s="59" t="s">
        <v>195</v>
      </c>
      <c r="Y19" s="59" t="s">
        <v>196</v>
      </c>
      <c r="Z19" s="118">
        <v>1</v>
      </c>
      <c r="AA19" s="207">
        <f t="shared" si="1"/>
        <v>1080</v>
      </c>
      <c r="AB19" s="59"/>
      <c r="AC19" s="256">
        <f>SUMIF('TJ Låg'!$T$2:$T$12,'TJ Hög'!Y19,'TJ Låg'!$AD$2:$AD$12)</f>
        <v>0</v>
      </c>
      <c r="AD19" s="256">
        <f>SUMIF('TJ Mellan'!$T$2:$T$31,'TJ Hög'!Y19,'TJ Mellan'!$AC$2:$AC$31)</f>
        <v>0</v>
      </c>
      <c r="AE19" s="207">
        <f>SUMIF(B2:B24,Y19,D2:D24)+SUMIF(H2:H25,Y19,J2:K25)+SUMIF(N2:N25,Y19,P2:P25)+SUMIF(T2:T25,Y19,V2:V25)</f>
        <v>600</v>
      </c>
      <c r="AF19" s="207">
        <f>SUMIF(B30:B52,Y19,D30:D52)+SUMIF(H30:H49,Y19,J30:J49)+SUMIF(N30:N49,Y19,P30:P49)+SUMIF(T30:T49,Y19,(V30:V49))</f>
        <v>430</v>
      </c>
      <c r="AG19" s="207">
        <f>SUMIF(B56:B81,Y19,D56:D81)+SUMIF(H56:H79,Y19,J56:J79)+SUMIF(N56:N79,Y19,P56:P79)+SUMIF(T56:T75,Y19,V56:V75)</f>
        <v>0</v>
      </c>
      <c r="AH19" s="207">
        <f t="shared" si="2"/>
        <v>1030</v>
      </c>
      <c r="AI19" s="207">
        <f t="shared" si="3"/>
        <v>1030</v>
      </c>
      <c r="AJ19" s="153">
        <f t="shared" si="4"/>
        <v>-50</v>
      </c>
    </row>
    <row r="20" spans="1:36" x14ac:dyDescent="0.3">
      <c r="A20" s="125" t="s">
        <v>142</v>
      </c>
      <c r="B20" s="270" t="s">
        <v>183</v>
      </c>
      <c r="C20" s="125" t="s">
        <v>403</v>
      </c>
      <c r="D20" s="125">
        <f>Timplan!F11</f>
        <v>150</v>
      </c>
      <c r="E20" s="125"/>
      <c r="F20" s="133"/>
      <c r="G20" s="127" t="s">
        <v>176</v>
      </c>
      <c r="H20" s="67" t="s">
        <v>203</v>
      </c>
      <c r="I20" s="143" t="s">
        <v>191</v>
      </c>
      <c r="J20" s="144">
        <v>60</v>
      </c>
      <c r="K20" s="155"/>
      <c r="L20" s="141"/>
      <c r="M20" s="134" t="s">
        <v>138</v>
      </c>
      <c r="N20" s="67" t="s">
        <v>198</v>
      </c>
      <c r="O20" s="169" t="s">
        <v>171</v>
      </c>
      <c r="P20" s="144">
        <f>Timplan!$J$11</f>
        <v>40</v>
      </c>
      <c r="Q20" s="144">
        <f t="shared" si="6"/>
        <v>80</v>
      </c>
      <c r="R20" s="141"/>
      <c r="S20" s="146" t="s">
        <v>101</v>
      </c>
      <c r="T20" s="63" t="s">
        <v>162</v>
      </c>
      <c r="U20" s="160" t="s">
        <v>191</v>
      </c>
      <c r="V20" s="166">
        <f>Timplan!L11</f>
        <v>60</v>
      </c>
      <c r="X20" s="55" t="s">
        <v>197</v>
      </c>
      <c r="Y20" s="55" t="s">
        <v>198</v>
      </c>
      <c r="Z20" s="117">
        <v>1</v>
      </c>
      <c r="AA20" s="196">
        <f>1080*Z20</f>
        <v>1080</v>
      </c>
      <c r="AB20" s="55"/>
      <c r="AC20" s="108">
        <f>SUMIF('TJ Låg'!$T$2:$T$12,'TJ Hög'!Y20,'TJ Låg'!$AD$2:$AD$12)</f>
        <v>0</v>
      </c>
      <c r="AD20" s="108">
        <f>SUMIF('TJ Mellan'!$T$2:$T$31,'TJ Hög'!Y20,'TJ Mellan'!$AC$2:$AC$31)</f>
        <v>0</v>
      </c>
      <c r="AE20" s="196">
        <f>SUMIF(B2:B24,Y20,D2:D24)+SUMIF(H2:H25,Y20,J2:K25)+SUMIF(N2:N25,Y20,P2:P25)+SUMIF(T2:T25,Y20,V2:V25)</f>
        <v>320</v>
      </c>
      <c r="AF20" s="196">
        <f>SUMIF(B30:B52,Y20,D30:D52)+SUMIF(H30:H49,Y20,J30:J49)+SUMIF(N30:N49,Y20,P30:P49)+SUMIF(T30:T49,Y20,(V30:V49))</f>
        <v>0</v>
      </c>
      <c r="AG20" s="196">
        <f>SUMIF(B56:B81,Y20,D56:D81)+SUMIF(H56:H79,Y20,J56:J79)+SUMIF(N56:N79,Y20,P56:P79)+SUMIF(T56:T75,Y20,V56:V75)</f>
        <v>540</v>
      </c>
      <c r="AH20" s="196">
        <f t="shared" si="2"/>
        <v>860</v>
      </c>
      <c r="AI20" s="196">
        <f t="shared" si="3"/>
        <v>860</v>
      </c>
      <c r="AJ20" s="153">
        <f t="shared" si="4"/>
        <v>-220</v>
      </c>
    </row>
    <row r="21" spans="1:36" x14ac:dyDescent="0.3">
      <c r="A21" s="125" t="s">
        <v>143</v>
      </c>
      <c r="B21" s="270" t="s">
        <v>91</v>
      </c>
      <c r="C21" s="125" t="s">
        <v>404</v>
      </c>
      <c r="D21" s="125">
        <f>Timplan!F11</f>
        <v>150</v>
      </c>
      <c r="E21" s="125"/>
      <c r="F21" s="133"/>
      <c r="G21" s="128" t="s">
        <v>176</v>
      </c>
      <c r="H21" s="76" t="s">
        <v>203</v>
      </c>
      <c r="I21" s="148" t="s">
        <v>194</v>
      </c>
      <c r="J21" s="149">
        <v>60</v>
      </c>
      <c r="K21" s="156"/>
      <c r="L21" s="151"/>
      <c r="M21" s="134" t="s">
        <v>138</v>
      </c>
      <c r="N21" s="67" t="s">
        <v>198</v>
      </c>
      <c r="O21" s="169" t="s">
        <v>175</v>
      </c>
      <c r="P21" s="144">
        <f>Timplan!$J$11</f>
        <v>40</v>
      </c>
      <c r="Q21" s="144">
        <f t="shared" si="6"/>
        <v>80</v>
      </c>
      <c r="R21" s="141"/>
      <c r="S21" s="147" t="s">
        <v>101</v>
      </c>
      <c r="T21" s="72" t="s">
        <v>162</v>
      </c>
      <c r="U21" s="126" t="s">
        <v>194</v>
      </c>
      <c r="V21" s="167">
        <f>Timplan!L11</f>
        <v>60</v>
      </c>
      <c r="X21" s="59" t="s">
        <v>199</v>
      </c>
      <c r="Y21" s="59" t="s">
        <v>200</v>
      </c>
      <c r="Z21" s="118">
        <v>1</v>
      </c>
      <c r="AA21" s="207">
        <f t="shared" si="1"/>
        <v>1080</v>
      </c>
      <c r="AB21" s="59"/>
      <c r="AC21" s="256">
        <f>SUMIF('TJ Låg'!$T$2:$T$12,'TJ Hög'!Y21,'TJ Låg'!$AD$2:$AD$12)</f>
        <v>0</v>
      </c>
      <c r="AD21" s="256">
        <f>SUMIF('TJ Mellan'!$T$2:$T$31,'TJ Hög'!Y21,'TJ Mellan'!$AC$2:$AC$31)</f>
        <v>0</v>
      </c>
      <c r="AE21" s="207">
        <f>SUMIF(B2:B24,Y21,D2:D24)+SUMIF(H2:H25,Y21,J2:K25)+SUMIF(N2:N25,Y21,P2:P25)+SUMIF(T2:T25,Y21,V2:V25)</f>
        <v>220</v>
      </c>
      <c r="AF21" s="207">
        <f>SUMIF(B30:B52,Y21,D30:D52)+SUMIF(H30:H49,Y21,J30:J49)+SUMIF(N30:N49,Y21,P30:P49)+SUMIF(T30:T49,Y21,(V30:V49))</f>
        <v>330</v>
      </c>
      <c r="AG21" s="207">
        <f>SUMIF(B56:B81,Y21,D56:D81)+SUMIF(H56:H79,Y21,J56:J79)+SUMIF(N56:N79,Y21,P56:P79)+SUMIF(T56:T75,Y21,V56:V75)</f>
        <v>360</v>
      </c>
      <c r="AH21" s="207">
        <f t="shared" si="2"/>
        <v>910</v>
      </c>
      <c r="AI21" s="207">
        <f t="shared" si="3"/>
        <v>910</v>
      </c>
      <c r="AJ21" s="153">
        <f t="shared" si="4"/>
        <v>-170</v>
      </c>
    </row>
    <row r="22" spans="1:36" x14ac:dyDescent="0.3">
      <c r="A22" s="125" t="s">
        <v>144</v>
      </c>
      <c r="B22" s="270" t="s">
        <v>89</v>
      </c>
      <c r="C22" s="125" t="s">
        <v>405</v>
      </c>
      <c r="D22" s="125">
        <f>Timplan!F11</f>
        <v>150</v>
      </c>
      <c r="E22" s="125"/>
      <c r="F22" s="133"/>
      <c r="G22" s="125" t="s">
        <v>96</v>
      </c>
      <c r="H22" s="83" t="s">
        <v>200</v>
      </c>
      <c r="I22" s="131" t="s">
        <v>149</v>
      </c>
      <c r="J22" s="158">
        <f>Timplan!D11</f>
        <v>110</v>
      </c>
      <c r="K22" s="158"/>
      <c r="L22" s="133"/>
      <c r="M22" s="134" t="s">
        <v>138</v>
      </c>
      <c r="N22" s="67" t="s">
        <v>198</v>
      </c>
      <c r="O22" s="169" t="s">
        <v>181</v>
      </c>
      <c r="P22" s="144">
        <f>Timplan!$J$11</f>
        <v>40</v>
      </c>
      <c r="Q22" s="144">
        <f t="shared" si="6"/>
        <v>80</v>
      </c>
      <c r="R22" s="141"/>
      <c r="S22" s="169" t="s">
        <v>201</v>
      </c>
      <c r="T22" s="67" t="s">
        <v>68</v>
      </c>
      <c r="U22" s="169" t="s">
        <v>149</v>
      </c>
      <c r="V22" s="145" t="s">
        <v>68</v>
      </c>
      <c r="X22" s="55" t="s">
        <v>202</v>
      </c>
      <c r="Y22" s="55" t="s">
        <v>203</v>
      </c>
      <c r="Z22" s="117">
        <v>1</v>
      </c>
      <c r="AA22" s="196">
        <f t="shared" si="1"/>
        <v>1080</v>
      </c>
      <c r="AB22" s="55"/>
      <c r="AC22" s="108">
        <f>SUMIF('TJ Låg'!$T$2:$T$12,'TJ Hög'!Y22,'TJ Låg'!$AD$2:$AD$12)</f>
        <v>0</v>
      </c>
      <c r="AD22" s="108">
        <f>SUMIF('TJ Mellan'!$T$2:$T$31,'TJ Hög'!Y22,'TJ Mellan'!$AC$2:$AC$31)</f>
        <v>0</v>
      </c>
      <c r="AE22" s="196">
        <f>SUMIF(B2:B24,Y22,D2:D24)+SUMIF(H2:H25,Y22,J2:K25)+SUMIF(N2:N25,Y22,P2:P25)+SUMIF(T2:T25,Y22,V2:V25)</f>
        <v>1050</v>
      </c>
      <c r="AF22" s="196">
        <f>SUMIF(B30:B52,Y22,D30:D52)+SUMIF(H30:H49,Y22,J30:J49)+SUMIF(N30:N49,Y22,P30:P49)+SUMIF(T30:T49,Y22,(V30:V49))</f>
        <v>0</v>
      </c>
      <c r="AG22" s="196">
        <f>SUMIF(B56:B81,Y22,D56:D81)+SUMIF(H56:H79,Y22,J56:J79)+SUMIF(N56:N79,Y22,P56:P79)+SUMIF(T56:T75,Y22,V56:V75)</f>
        <v>0</v>
      </c>
      <c r="AH22" s="196">
        <f t="shared" si="2"/>
        <v>1050</v>
      </c>
      <c r="AI22" s="196">
        <f t="shared" si="3"/>
        <v>1050</v>
      </c>
      <c r="AJ22" s="153">
        <f t="shared" si="4"/>
        <v>-30</v>
      </c>
    </row>
    <row r="23" spans="1:36" x14ac:dyDescent="0.3">
      <c r="A23" s="160" t="s">
        <v>379</v>
      </c>
      <c r="B23" s="272" t="s">
        <v>156</v>
      </c>
      <c r="C23" s="160" t="s">
        <v>406</v>
      </c>
      <c r="D23" s="160">
        <v>90</v>
      </c>
      <c r="E23" s="159"/>
      <c r="F23" s="133"/>
      <c r="G23" s="125" t="s">
        <v>96</v>
      </c>
      <c r="H23" s="63" t="s">
        <v>156</v>
      </c>
      <c r="I23" s="131" t="s">
        <v>153</v>
      </c>
      <c r="J23" s="132">
        <f>Timplan!D11</f>
        <v>110</v>
      </c>
      <c r="K23" s="132"/>
      <c r="L23" s="133"/>
      <c r="M23" s="134" t="s">
        <v>138</v>
      </c>
      <c r="N23" s="67" t="s">
        <v>198</v>
      </c>
      <c r="O23" s="169" t="s">
        <v>184</v>
      </c>
      <c r="P23" s="144">
        <f>Timplan!$J$11</f>
        <v>40</v>
      </c>
      <c r="Q23" s="144">
        <f t="shared" si="6"/>
        <v>80</v>
      </c>
      <c r="R23" s="141"/>
      <c r="S23" s="169" t="s">
        <v>201</v>
      </c>
      <c r="T23" s="67" t="s">
        <v>68</v>
      </c>
      <c r="U23" s="169" t="s">
        <v>153</v>
      </c>
      <c r="V23" s="145" t="s">
        <v>68</v>
      </c>
      <c r="X23" s="59" t="s">
        <v>204</v>
      </c>
      <c r="Y23" s="59" t="s">
        <v>205</v>
      </c>
      <c r="Z23" s="118">
        <v>1</v>
      </c>
      <c r="AA23" s="207">
        <f t="shared" si="1"/>
        <v>1080</v>
      </c>
      <c r="AB23" s="59"/>
      <c r="AC23" s="256">
        <f>SUMIF('TJ Låg'!$T$2:$T$12,'TJ Hög'!Y23,'TJ Låg'!$AD$2:$AD$12)</f>
        <v>0</v>
      </c>
      <c r="AD23" s="256">
        <f>SUMIF('TJ Mellan'!$T$2:$T$31,'TJ Hög'!Y23,'TJ Mellan'!$AC$2:$AC$31)</f>
        <v>0</v>
      </c>
      <c r="AE23" s="207">
        <f>SUMIF(B2:B24,Y23,D2:D24)+SUMIF(H2:H25,Y23,J2:K25)+SUMIF(N2:N25,Y23,P2:P25)+SUMIF(T2:T25,Y23,V2:V25)</f>
        <v>510</v>
      </c>
      <c r="AF23" s="207">
        <f>SUMIF(B30:B52,Y23,D30:D52)+SUMIF(H30:H49,Y23,J30:J49)+SUMIF(N30:N49,Y23,P30:P49)+SUMIF(T30:T49,Y23,(V30:V49))</f>
        <v>160</v>
      </c>
      <c r="AG23" s="207">
        <f>SUMIF(B56:B81,Y23,D56:D81)+SUMIF(H56:H79,Y23,J56:J79)+SUMIF(N56:N79,Y23,P56:P79)+SUMIF(T56:T75,Y23,V56:V75)</f>
        <v>375</v>
      </c>
      <c r="AH23" s="207">
        <f t="shared" si="2"/>
        <v>1045</v>
      </c>
      <c r="AI23" s="207">
        <f t="shared" si="3"/>
        <v>1045</v>
      </c>
      <c r="AJ23" s="153">
        <f t="shared" si="4"/>
        <v>-35</v>
      </c>
    </row>
    <row r="24" spans="1:36" ht="15" thickBot="1" x14ac:dyDescent="0.35">
      <c r="A24" s="225" t="s">
        <v>380</v>
      </c>
      <c r="B24" s="274" t="s">
        <v>156</v>
      </c>
      <c r="C24" s="225" t="s">
        <v>407</v>
      </c>
      <c r="D24" s="225">
        <v>60</v>
      </c>
      <c r="E24" s="250"/>
      <c r="F24" s="252"/>
      <c r="G24" s="160" t="s">
        <v>96</v>
      </c>
      <c r="H24" s="63" t="s">
        <v>200</v>
      </c>
      <c r="I24" s="157" t="s">
        <v>157</v>
      </c>
      <c r="J24" s="132">
        <f>Timplan!D11</f>
        <v>110</v>
      </c>
      <c r="K24" s="132"/>
      <c r="L24" s="133"/>
      <c r="M24" s="134" t="s">
        <v>138</v>
      </c>
      <c r="N24" s="67" t="s">
        <v>198</v>
      </c>
      <c r="O24" s="169" t="s">
        <v>191</v>
      </c>
      <c r="P24" s="144">
        <f>Timplan!$J$11</f>
        <v>40</v>
      </c>
      <c r="Q24" s="144">
        <f t="shared" si="6"/>
        <v>80</v>
      </c>
      <c r="R24" s="141"/>
      <c r="S24" s="169" t="s">
        <v>201</v>
      </c>
      <c r="T24" s="67" t="s">
        <v>68</v>
      </c>
      <c r="U24" s="169" t="s">
        <v>157</v>
      </c>
      <c r="V24" s="145" t="s">
        <v>68</v>
      </c>
      <c r="X24" s="55" t="s">
        <v>206</v>
      </c>
      <c r="Y24" s="55" t="s">
        <v>207</v>
      </c>
      <c r="Z24" s="117">
        <v>1</v>
      </c>
      <c r="AA24" s="196">
        <f t="shared" si="1"/>
        <v>1080</v>
      </c>
      <c r="AB24" s="55"/>
      <c r="AC24" s="108">
        <f>SUMIF('TJ Låg'!$T$2:$T$12,'TJ Hög'!Y24,'TJ Låg'!$AD$2:$AD$12)</f>
        <v>0</v>
      </c>
      <c r="AD24" s="108">
        <f>SUMIF('TJ Mellan'!$T$2:$T$31,'TJ Hög'!Y24,'TJ Mellan'!$AC$2:$AC$31)</f>
        <v>0</v>
      </c>
      <c r="AE24" s="196">
        <f>SUMIF(B2:B24,Y24,D2:D24)+SUMIF(H2:H25,Y24,J2:K25)+SUMIF(N2:N25,Y24,P2:P25)+SUMIF(T2:T25,Y24,V2:V25)</f>
        <v>0</v>
      </c>
      <c r="AF24" s="196">
        <f>SUMIF(B30:B52,Y24,D30:D52)+SUMIF(H30:H49,Y24,J30:J49)+SUMIF(N30:N49,Y24,P30:P49)+SUMIF(T30:T49,Y24,(V30:V49))</f>
        <v>670</v>
      </c>
      <c r="AG24" s="196">
        <f>SUMIF(B56:B81,Y24,D56:D81)+SUMIF(H56:H79,Y24,J56:J79)+SUMIF(N56:N79,Y24,P56:P79)+SUMIF(T56:T75,Y24,V56:V75)</f>
        <v>200</v>
      </c>
      <c r="AH24" s="196">
        <f t="shared" si="2"/>
        <v>870</v>
      </c>
      <c r="AI24" s="196">
        <f t="shared" si="3"/>
        <v>870</v>
      </c>
      <c r="AJ24" s="153">
        <f t="shared" si="4"/>
        <v>-210</v>
      </c>
    </row>
    <row r="25" spans="1:36" ht="15" thickBot="1" x14ac:dyDescent="0.35">
      <c r="C25" s="153"/>
      <c r="D25" s="153"/>
      <c r="E25" s="153"/>
      <c r="F25" s="253"/>
      <c r="G25" s="225" t="s">
        <v>96</v>
      </c>
      <c r="H25" s="213" t="s">
        <v>369</v>
      </c>
      <c r="I25" s="251" t="s">
        <v>160</v>
      </c>
      <c r="J25" s="228">
        <f>Timplan!D11</f>
        <v>110</v>
      </c>
      <c r="K25" s="228"/>
      <c r="L25" s="252"/>
      <c r="M25" s="238" t="s">
        <v>138</v>
      </c>
      <c r="N25" s="209" t="s">
        <v>198</v>
      </c>
      <c r="O25" s="230" t="s">
        <v>194</v>
      </c>
      <c r="P25" s="236">
        <f>Timplan!$J$11</f>
        <v>40</v>
      </c>
      <c r="Q25" s="236">
        <f t="shared" si="6"/>
        <v>80</v>
      </c>
      <c r="R25" s="237"/>
      <c r="S25" s="238" t="s">
        <v>201</v>
      </c>
      <c r="T25" s="209" t="s">
        <v>68</v>
      </c>
      <c r="U25" s="230" t="s">
        <v>160</v>
      </c>
      <c r="V25" s="232" t="s">
        <v>68</v>
      </c>
      <c r="X25" s="59" t="s">
        <v>208</v>
      </c>
      <c r="Y25" s="59" t="s">
        <v>209</v>
      </c>
      <c r="Z25" s="118">
        <v>0.4</v>
      </c>
      <c r="AA25" s="207">
        <f t="shared" si="1"/>
        <v>432</v>
      </c>
      <c r="AB25" s="59"/>
      <c r="AC25" s="256">
        <f>SUMIF('TJ Låg'!$T$2:$T$12,'TJ Hög'!Y25,'TJ Låg'!$AD$2:$AD$12)</f>
        <v>0</v>
      </c>
      <c r="AD25" s="256">
        <f>SUMIF('TJ Mellan'!$T$2:$T$31,'TJ Hög'!Y25,'TJ Mellan'!$AC$2:$AC$31)</f>
        <v>0</v>
      </c>
      <c r="AE25" s="207">
        <f>SUMIF(B2:B24,Y25,D2:D24)+SUMIF(H2:H25,Y25,J2:K25)+SUMIF(N2:N25,Y25,P2:P25)+SUMIF(T2:T25,Y25,V2:V25)</f>
        <v>0</v>
      </c>
      <c r="AF25" s="207">
        <f>SUMIF(B30:B52,Y25,D30:D52)+SUMIF(H30:H49,Y25,J30:J49)+SUMIF(N30:N49,Y25,P30:P49)+SUMIF(T30:T49,Y25,(V30:V49))</f>
        <v>0</v>
      </c>
      <c r="AG25" s="207">
        <f>SUMIF(B56:B81,Y25,D56:D81)+SUMIF(H56:H79,Y25,J56:J79)+SUMIF(N56:N79,Y25,P56:P79)+SUMIF(T56:T75,Y25,V56:V75)</f>
        <v>430</v>
      </c>
      <c r="AH25" s="207">
        <f t="shared" si="2"/>
        <v>430</v>
      </c>
      <c r="AI25" s="207">
        <f t="shared" si="3"/>
        <v>430</v>
      </c>
      <c r="AJ25" s="153">
        <f t="shared" si="4"/>
        <v>-2</v>
      </c>
    </row>
    <row r="26" spans="1:36" ht="15" thickBot="1" x14ac:dyDescent="0.35">
      <c r="G26" s="100"/>
      <c r="H26" s="101"/>
      <c r="I26" s="102"/>
      <c r="J26" s="101"/>
      <c r="K26" s="100"/>
      <c r="L26" s="100"/>
      <c r="R26" s="108"/>
      <c r="S26" s="58"/>
      <c r="U26" s="153"/>
      <c r="V26" s="153"/>
      <c r="X26" s="55"/>
      <c r="Y26" s="55"/>
      <c r="Z26" s="117"/>
      <c r="AA26" s="196">
        <f t="shared" si="1"/>
        <v>0</v>
      </c>
      <c r="AB26" s="55"/>
      <c r="AC26" s="108">
        <f>SUMIF('TJ Låg'!$T$2:$T$12,'TJ Hög'!Y26,'TJ Låg'!$AD$2:$AD$12)</f>
        <v>0</v>
      </c>
      <c r="AD26" s="108">
        <f>SUMIF('TJ Mellan'!$T$2:$T$31,'TJ Hög'!Y26,'TJ Mellan'!$AC$2:$AC$31)</f>
        <v>0</v>
      </c>
      <c r="AE26" s="196">
        <f>SUMIF(B2:B24,Y26,D2:D24)+SUMIF(H2:H25,Y26,J2:K25)+SUMIF(N2:N25,Y26,P2:P25)+SUMIF(T2:T25,Y26,V2:V25)</f>
        <v>0</v>
      </c>
      <c r="AF26" s="196">
        <f>SUMIF(B30:B52,Y26,D30:D52)+SUMIF(H30:H49,Y26,J30:J49)+SUMIF(N30:N49,Y26,P30:P49)+SUMIF(T30:T49,Y26,(V30:V49))</f>
        <v>0</v>
      </c>
      <c r="AG26" s="196">
        <f>SUMIF(B56:B81,Y26,D56:D81)+SUMIF(H56:H79,Y26,J56:J79)+SUMIF(N56:N79,Y26,P56:P79)+SUMIF(T56:T75,Y26,V56:V75)</f>
        <v>0</v>
      </c>
      <c r="AH26" s="196">
        <f t="shared" si="2"/>
        <v>0</v>
      </c>
      <c r="AI26" s="196">
        <f t="shared" si="3"/>
        <v>0</v>
      </c>
      <c r="AJ26" s="153">
        <f t="shared" si="4"/>
        <v>0</v>
      </c>
    </row>
    <row r="27" spans="1:36" ht="15" thickBot="1" x14ac:dyDescent="0.35">
      <c r="A27" s="100"/>
      <c r="B27" s="101"/>
      <c r="C27" s="102"/>
      <c r="D27" s="101"/>
      <c r="E27" s="101"/>
      <c r="F27" s="100"/>
      <c r="G27" s="100"/>
      <c r="H27" s="101"/>
      <c r="I27" s="102"/>
      <c r="J27" s="101"/>
      <c r="K27" s="100"/>
      <c r="L27" s="100"/>
      <c r="R27" s="108"/>
      <c r="S27" s="58"/>
      <c r="U27" s="173" t="s">
        <v>210</v>
      </c>
      <c r="V27" s="174">
        <f>SUM(D2:D24)+SUM(J2:J25)+SUM(P1:P25)+SUM(V2:V25)</f>
        <v>7150</v>
      </c>
      <c r="X27" s="59" t="s">
        <v>211</v>
      </c>
      <c r="Y27" s="59" t="s">
        <v>212</v>
      </c>
      <c r="Z27" s="118">
        <v>1</v>
      </c>
      <c r="AA27" s="207">
        <f t="shared" si="1"/>
        <v>1080</v>
      </c>
      <c r="AB27" s="59">
        <v>80</v>
      </c>
      <c r="AC27" s="256">
        <f>SUMIF('TJ Låg'!$T$2:$T$12,'TJ Hög'!Y27,'TJ Låg'!$AD$2:$AD$12)</f>
        <v>0</v>
      </c>
      <c r="AD27" s="256">
        <f>SUMIF('TJ Mellan'!$T$2:$T$31,'TJ Hög'!Y27,'TJ Mellan'!$AC$2:$AC$31)</f>
        <v>0</v>
      </c>
      <c r="AE27" s="207">
        <f>SUMIF(B2:B24,Y27,D2:D24)+SUMIF(H2:H25,Y27,J2:K25)+SUMIF(N2:N25,Y27,P2:P25)+SUMIF(T2:T25,Y27,V2:V25)</f>
        <v>0</v>
      </c>
      <c r="AF27" s="207">
        <f>SUMIF(B30:B52,Y27,D30:D52)+SUMIF(H30:H49,Y27,J30:J49)+SUMIF(N30:N49,Y27,P30:P49)+SUMIF(T30:T49,Y27,(V30:V49))</f>
        <v>550</v>
      </c>
      <c r="AG27" s="207">
        <f>SUMIF(B56:B81,Y27,D56:D81)+SUMIF(H56:H79,Y27,J56:J79)+SUMIF(N56:N79,Y27,P56:P79)+SUMIF(T56:T75,Y27,V56:V75)</f>
        <v>520</v>
      </c>
      <c r="AH27" s="207">
        <f t="shared" si="2"/>
        <v>1070</v>
      </c>
      <c r="AI27" s="207">
        <f t="shared" si="3"/>
        <v>1150</v>
      </c>
      <c r="AJ27" s="153">
        <f t="shared" si="4"/>
        <v>70</v>
      </c>
    </row>
    <row r="28" spans="1:36" x14ac:dyDescent="0.3">
      <c r="X28" s="55"/>
      <c r="Y28" s="55"/>
      <c r="Z28" s="117"/>
      <c r="AA28" s="196">
        <f t="shared" si="1"/>
        <v>0</v>
      </c>
      <c r="AB28" s="55"/>
      <c r="AC28" s="108">
        <f>SUMIF('TJ Låg'!$T$2:$T$12,'TJ Hög'!Y28,'TJ Låg'!$AD$2:$AD$12)</f>
        <v>0</v>
      </c>
      <c r="AD28" s="108">
        <f>SUMIF('TJ Mellan'!$T$2:$T$31,'TJ Hög'!Y28,'TJ Mellan'!$AC$2:$AC$31)</f>
        <v>0</v>
      </c>
      <c r="AE28" s="196">
        <f>SUMIF(B2:B24,Y28,D2:D24)+SUMIF(H2:H25,Y28,J2:K25)+SUMIF(N2:N25,Y28,P2:P25)+SUMIF(T2:T25,Y28,V2:V25)</f>
        <v>0</v>
      </c>
      <c r="AF28" s="196">
        <f>SUMIF(B30:B52,Y28,D30:D52)+SUMIF(H30:H49,Y28,J30:J49)+SUMIF(N30:N49,Y28,P30:P49)+SUMIF(T30:T49,Y28,(V30:V49))</f>
        <v>0</v>
      </c>
      <c r="AG28" s="196">
        <f>SUMIF(B56:B81,Y28,D56:D81)+SUMIF(H56:H79,Y28,J56:J79)+SUMIF(N56:N79,Y28,P56:P79)+SUMIF(T56:T75,Y28,V56:V75)</f>
        <v>0</v>
      </c>
      <c r="AH28" s="196">
        <f t="shared" si="2"/>
        <v>0</v>
      </c>
      <c r="AI28" s="196">
        <f t="shared" si="3"/>
        <v>0</v>
      </c>
      <c r="AJ28" s="153">
        <f t="shared" si="4"/>
        <v>0</v>
      </c>
    </row>
    <row r="29" spans="1:36" ht="15" thickBot="1" x14ac:dyDescent="0.35">
      <c r="A29" s="175" t="s">
        <v>16</v>
      </c>
      <c r="B29" s="88" t="s">
        <v>3</v>
      </c>
      <c r="C29" s="175" t="s">
        <v>17</v>
      </c>
      <c r="D29" s="175" t="s">
        <v>18</v>
      </c>
      <c r="E29" s="176"/>
      <c r="F29" s="176"/>
      <c r="G29" s="175" t="s">
        <v>16</v>
      </c>
      <c r="H29" s="88" t="s">
        <v>3</v>
      </c>
      <c r="I29" s="175" t="s">
        <v>17</v>
      </c>
      <c r="J29" s="175" t="s">
        <v>18</v>
      </c>
      <c r="K29" s="176"/>
      <c r="L29" s="176"/>
      <c r="M29" s="175" t="s">
        <v>16</v>
      </c>
      <c r="N29" s="88" t="s">
        <v>3</v>
      </c>
      <c r="O29" s="175" t="s">
        <v>17</v>
      </c>
      <c r="P29" s="175" t="s">
        <v>18</v>
      </c>
      <c r="Q29" s="175" t="s">
        <v>50</v>
      </c>
      <c r="R29" s="176"/>
      <c r="S29" s="176" t="s">
        <v>16</v>
      </c>
      <c r="T29" s="89" t="s">
        <v>3</v>
      </c>
      <c r="U29" s="109" t="s">
        <v>17</v>
      </c>
      <c r="V29" s="109" t="s">
        <v>18</v>
      </c>
      <c r="X29" s="59" t="s">
        <v>376</v>
      </c>
      <c r="Y29" s="59" t="s">
        <v>222</v>
      </c>
      <c r="Z29" s="118">
        <v>0.8</v>
      </c>
      <c r="AA29" s="207">
        <f t="shared" si="1"/>
        <v>864</v>
      </c>
      <c r="AB29" s="59"/>
      <c r="AC29" s="256">
        <f>SUMIF('TJ Låg'!$T$2:$T$12,'TJ Hög'!Y29,'TJ Låg'!$AD$2:$AD$12)</f>
        <v>0</v>
      </c>
      <c r="AD29" s="256">
        <f>SUMIF('TJ Mellan'!$T$2:$T$31,'TJ Hög'!Y29,'TJ Mellan'!$AC$2:$AC$31)</f>
        <v>0</v>
      </c>
      <c r="AE29" s="207">
        <f>SUMIF(B2:B24,Y29,D2:D24)+SUMIF(H2:H25,Y29,J2:K25)+SUMIF(N2:N25,Y29,P2:P25)+SUMIF(T2:T25,Y29,V2:V25)</f>
        <v>0</v>
      </c>
      <c r="AF29" s="207">
        <f>SUMIF(B30:B52,Y29,D30:D52)+SUMIF(H30:H49,Y29,J30:J49)+SUMIF(N30:N49,Y29,P30:P49)+SUMIF(T30:T49,Y29,(V30:V49))</f>
        <v>775</v>
      </c>
      <c r="AG29" s="207">
        <f>SUMIF(B56:B81,Y29,D56:D81)+SUMIF(H56:H79,Y29,J56:J79)+SUMIF(N56:N79,Y29,P56:P79)+SUMIF(T56:T75,Y29,V56:V75)</f>
        <v>0</v>
      </c>
      <c r="AH29" s="207">
        <f t="shared" si="2"/>
        <v>775</v>
      </c>
      <c r="AI29" s="207">
        <f t="shared" si="3"/>
        <v>775</v>
      </c>
      <c r="AJ29" s="153">
        <f t="shared" si="4"/>
        <v>-89</v>
      </c>
    </row>
    <row r="30" spans="1:36" x14ac:dyDescent="0.3">
      <c r="A30" s="125" t="s">
        <v>76</v>
      </c>
      <c r="B30" s="62" t="s">
        <v>156</v>
      </c>
      <c r="C30" s="125" t="s">
        <v>213</v>
      </c>
      <c r="D30" s="177">
        <f>Timplan!C12</f>
        <v>165</v>
      </c>
      <c r="E30" s="177"/>
      <c r="F30" s="133"/>
      <c r="G30" s="134" t="s">
        <v>79</v>
      </c>
      <c r="H30" s="92" t="s">
        <v>196</v>
      </c>
      <c r="I30" s="181" t="s">
        <v>213</v>
      </c>
      <c r="J30" s="182">
        <f>Timplan!G12</f>
        <v>200</v>
      </c>
      <c r="K30" s="170"/>
      <c r="L30" s="183"/>
      <c r="M30" s="125" t="s">
        <v>52</v>
      </c>
      <c r="N30" s="270" t="s">
        <v>193</v>
      </c>
      <c r="O30" s="125" t="s">
        <v>214</v>
      </c>
      <c r="P30" s="132">
        <f>Timplan!N12/2</f>
        <v>40</v>
      </c>
      <c r="Q30" s="132">
        <f>P30*2</f>
        <v>80</v>
      </c>
      <c r="R30" s="164"/>
      <c r="S30" s="165" t="s">
        <v>104</v>
      </c>
      <c r="T30" s="68" t="s">
        <v>20</v>
      </c>
      <c r="U30" s="91" t="s">
        <v>213</v>
      </c>
      <c r="V30" s="170">
        <v>30</v>
      </c>
      <c r="X30" s="55"/>
      <c r="Y30" s="55"/>
      <c r="Z30" s="117"/>
      <c r="AA30" s="196"/>
      <c r="AB30" s="55"/>
      <c r="AC30" s="108">
        <f>SUMIF('TJ Låg'!$T$2:$T$12,'TJ Hög'!Y30,'TJ Låg'!$AD$2:$AD$12)</f>
        <v>0</v>
      </c>
      <c r="AD30" s="108">
        <f>SUMIF('TJ Mellan'!$T$2:$T$31,'TJ Hög'!Y30,'TJ Mellan'!$AC$2:$AC$31)</f>
        <v>0</v>
      </c>
      <c r="AE30" s="196">
        <f>SUMIF(B2:B24,Y30,D2:D24)+SUMIF(H2:H25,Y30,J2:K25)+SUMIF(N2:N25,Y30,P2:P25)+SUMIF(T2:T25,Y30,V2:V25)</f>
        <v>0</v>
      </c>
      <c r="AF30" s="196">
        <f>SUMIF(B30:B52,Y30,D30:D52)+SUMIF(H30:H49,Y30,J30:J49)+SUMIF(N30:N49,Y30,P30:P49)+SUMIF(T30:T49,Y30,(V30:V49))</f>
        <v>0</v>
      </c>
      <c r="AG30" s="196">
        <f>SUMIF(B56:B81,Y30,D56:D81)+SUMIF(H56:H79,Y30,J56:J79)+SUMIF(N56:N79,Y30,P56:P79)+SUMIF(T56:T75,Y30,V56:V75)</f>
        <v>0</v>
      </c>
      <c r="AH30" s="196">
        <f t="shared" si="2"/>
        <v>0</v>
      </c>
      <c r="AI30" s="196">
        <f t="shared" si="3"/>
        <v>0</v>
      </c>
      <c r="AJ30" s="153">
        <f t="shared" si="4"/>
        <v>0</v>
      </c>
    </row>
    <row r="31" spans="1:36" x14ac:dyDescent="0.3">
      <c r="A31" s="125" t="s">
        <v>76</v>
      </c>
      <c r="B31" s="62" t="s">
        <v>190</v>
      </c>
      <c r="C31" s="125" t="s">
        <v>215</v>
      </c>
      <c r="D31" s="177">
        <f>Timplan!C12</f>
        <v>165</v>
      </c>
      <c r="E31" s="177"/>
      <c r="F31" s="133"/>
      <c r="G31" s="134" t="s">
        <v>79</v>
      </c>
      <c r="H31" s="67" t="s">
        <v>207</v>
      </c>
      <c r="I31" s="169" t="s">
        <v>215</v>
      </c>
      <c r="J31" s="144">
        <f>Timplan!G12</f>
        <v>200</v>
      </c>
      <c r="K31" s="145"/>
      <c r="L31" s="141"/>
      <c r="M31" s="125" t="s">
        <v>52</v>
      </c>
      <c r="N31" s="270" t="s">
        <v>193</v>
      </c>
      <c r="O31" s="125" t="s">
        <v>216</v>
      </c>
      <c r="P31" s="132">
        <f>Timplan!N12/2</f>
        <v>40</v>
      </c>
      <c r="Q31" s="132">
        <f t="shared" ref="Q31:Q33" si="7">P31*2</f>
        <v>80</v>
      </c>
      <c r="R31" s="133"/>
      <c r="S31" s="134" t="s">
        <v>104</v>
      </c>
      <c r="T31" s="67" t="s">
        <v>196</v>
      </c>
      <c r="U31" s="66" t="s">
        <v>213</v>
      </c>
      <c r="V31" s="145">
        <v>30</v>
      </c>
      <c r="X31" s="59" t="s">
        <v>371</v>
      </c>
      <c r="Y31" s="59" t="s">
        <v>219</v>
      </c>
      <c r="Z31" s="118">
        <v>0.02</v>
      </c>
      <c r="AA31" s="207">
        <f t="shared" si="1"/>
        <v>21.6</v>
      </c>
      <c r="AB31" s="59"/>
      <c r="AC31" s="256">
        <f>SUMIF('TJ Låg'!$T$2:$T$12,'TJ Hög'!Y31,'TJ Låg'!$AD$2:$AD$12)</f>
        <v>0</v>
      </c>
      <c r="AD31" s="256">
        <f>SUMIF('TJ Mellan'!$T$2:$T$31,'TJ Hög'!Y31,'TJ Mellan'!$AC$2:$AC$31)</f>
        <v>0</v>
      </c>
      <c r="AE31" s="207">
        <f>SUMIF(B2:B24,Y31,D2:D24)+SUMIF(H2:H25,Y31,J2:K25)+SUMIF(N2:N25,Y31,P2:P25)+SUMIF(T2:T25,Y31,V2:V25)</f>
        <v>0</v>
      </c>
      <c r="AF31" s="207">
        <f>SUMIF(B30:B52,Y31,D30:D52)+SUMIF(H30:H49,Y31,J30:J49)+SUMIF(N30:N49,Y31,P30:P49)+SUMIF(T30:T49,Y31,(V30:V49))</f>
        <v>30</v>
      </c>
      <c r="AG31" s="207">
        <f>SUMIF(B56:B81,Y31,D56:D81)+SUMIF(H56:H79,Y31,J56:J79)+SUMIF(N56:N79,Y31,P56:P79)+SUMIF(T56:T75,Y31,V56:V75)</f>
        <v>0</v>
      </c>
      <c r="AH31" s="207">
        <f t="shared" si="2"/>
        <v>30</v>
      </c>
      <c r="AI31" s="207">
        <f t="shared" si="3"/>
        <v>30</v>
      </c>
      <c r="AJ31" s="153">
        <f t="shared" si="4"/>
        <v>8.3999999999999986</v>
      </c>
    </row>
    <row r="32" spans="1:36" ht="15" thickBot="1" x14ac:dyDescent="0.35">
      <c r="A32" s="125" t="s">
        <v>76</v>
      </c>
      <c r="B32" s="62" t="s">
        <v>156</v>
      </c>
      <c r="C32" s="125" t="s">
        <v>217</v>
      </c>
      <c r="D32" s="177">
        <f>Timplan!C12</f>
        <v>165</v>
      </c>
      <c r="E32" s="177"/>
      <c r="F32" s="133"/>
      <c r="G32" s="134" t="s">
        <v>79</v>
      </c>
      <c r="H32" s="67" t="s">
        <v>207</v>
      </c>
      <c r="I32" s="169" t="s">
        <v>217</v>
      </c>
      <c r="J32" s="144">
        <f>Timplan!G12</f>
        <v>200</v>
      </c>
      <c r="K32" s="145"/>
      <c r="L32" s="141"/>
      <c r="M32" s="125" t="s">
        <v>52</v>
      </c>
      <c r="N32" s="270" t="s">
        <v>43</v>
      </c>
      <c r="O32" s="125" t="s">
        <v>214</v>
      </c>
      <c r="P32" s="132">
        <f>Timplan!N12/2</f>
        <v>40</v>
      </c>
      <c r="Q32" s="132">
        <f>P32*2</f>
        <v>80</v>
      </c>
      <c r="R32" s="133"/>
      <c r="S32" s="134" t="s">
        <v>104</v>
      </c>
      <c r="T32" s="67" t="s">
        <v>190</v>
      </c>
      <c r="U32" s="66" t="s">
        <v>215</v>
      </c>
      <c r="V32" s="145">
        <v>30</v>
      </c>
      <c r="X32" s="119"/>
      <c r="Y32" s="119"/>
      <c r="Z32" s="120"/>
      <c r="AA32" s="202">
        <f t="shared" si="1"/>
        <v>0</v>
      </c>
      <c r="AB32" s="119"/>
      <c r="AC32" s="257">
        <f>SUMIF('TJ Låg'!$T$2:$T$12,'TJ Hög'!Y32,'TJ Låg'!$AD$2:$AD$12)</f>
        <v>0</v>
      </c>
      <c r="AD32" s="257">
        <f>SUMIF('TJ Mellan'!$T$2:$T$31,'TJ Hög'!Y32,'TJ Mellan'!$AC$2:$AC$31)</f>
        <v>0</v>
      </c>
      <c r="AE32" s="202">
        <f>SUMIF(B2:B24,Y32,D2:D24)+SUMIF(H2:H25,Y32,J2:K25)+SUMIF(N2:N25,Y32,P2:P25)+SUMIF(T2:T25,Y32,V2:V25)</f>
        <v>0</v>
      </c>
      <c r="AF32" s="202">
        <f>SUMIF(B30:B52,Y32,D30:D52)+SUMIF(H30:H49,Y32,J30:J49)+SUMIF(N30:N49,Y32,P30:P49)+SUMIF(T30:T49,Y32,(V30:V49))</f>
        <v>0</v>
      </c>
      <c r="AG32" s="202">
        <f>SUMIF(B56:B81,Y32,D56:D81)+SUMIF(H56:H79,Y32,J56:J79)+SUMIF(N56:N79,Y32,P56:P79)+SUMIF(T56:T75,Y32,V56:V75)</f>
        <v>0</v>
      </c>
      <c r="AH32" s="202">
        <f t="shared" si="2"/>
        <v>0</v>
      </c>
      <c r="AI32" s="202">
        <f t="shared" si="3"/>
        <v>0</v>
      </c>
      <c r="AJ32" s="153">
        <f t="shared" si="4"/>
        <v>0</v>
      </c>
    </row>
    <row r="33" spans="1:36" x14ac:dyDescent="0.3">
      <c r="A33" s="126" t="s">
        <v>76</v>
      </c>
      <c r="B33" s="72" t="s">
        <v>190</v>
      </c>
      <c r="C33" s="126" t="s">
        <v>218</v>
      </c>
      <c r="D33" s="136">
        <f>Timplan!C12</f>
        <v>165</v>
      </c>
      <c r="E33" s="136"/>
      <c r="F33" s="137"/>
      <c r="G33" s="138" t="s">
        <v>79</v>
      </c>
      <c r="H33" s="76" t="s">
        <v>196</v>
      </c>
      <c r="I33" s="128" t="s">
        <v>218</v>
      </c>
      <c r="J33" s="149">
        <f>Timplan!G12</f>
        <v>200</v>
      </c>
      <c r="K33" s="150"/>
      <c r="L33" s="151"/>
      <c r="M33" s="125" t="s">
        <v>52</v>
      </c>
      <c r="N33" s="270" t="s">
        <v>43</v>
      </c>
      <c r="O33" s="125" t="s">
        <v>216</v>
      </c>
      <c r="P33" s="132">
        <f>Timplan!N12/2</f>
        <v>40</v>
      </c>
      <c r="Q33" s="132">
        <f t="shared" si="7"/>
        <v>80</v>
      </c>
      <c r="R33" s="133"/>
      <c r="S33" s="134" t="s">
        <v>104</v>
      </c>
      <c r="T33" s="67" t="s">
        <v>219</v>
      </c>
      <c r="U33" s="66" t="s">
        <v>215</v>
      </c>
      <c r="V33" s="145">
        <v>30</v>
      </c>
      <c r="AA33" s="205"/>
      <c r="AB33" s="153"/>
      <c r="AC33" s="153"/>
      <c r="AD33" s="153"/>
      <c r="AE33" s="153">
        <f>SUM(AE2:AE32)</f>
        <v>7150</v>
      </c>
      <c r="AF33" s="153">
        <f>SUM(AF2:AF32)</f>
        <v>6640</v>
      </c>
      <c r="AG33" s="153">
        <f>SUM(AG2:AG32)</f>
        <v>6240</v>
      </c>
      <c r="AH33" s="153"/>
      <c r="AI33" s="206"/>
      <c r="AJ33" s="206"/>
    </row>
    <row r="34" spans="1:36" x14ac:dyDescent="0.3">
      <c r="A34" s="127" t="s">
        <v>92</v>
      </c>
      <c r="B34" s="67"/>
      <c r="C34" s="127" t="s">
        <v>213</v>
      </c>
      <c r="D34" s="178">
        <f>Timplan!E12</f>
        <v>225</v>
      </c>
      <c r="E34" s="178"/>
      <c r="F34" s="141"/>
      <c r="G34" s="142" t="s">
        <v>21</v>
      </c>
      <c r="H34" s="272" t="s">
        <v>20</v>
      </c>
      <c r="I34" s="160" t="s">
        <v>213</v>
      </c>
      <c r="J34" s="158">
        <f>Timplan!K12</f>
        <v>160</v>
      </c>
      <c r="K34" s="172"/>
      <c r="L34" s="133"/>
      <c r="M34" s="160" t="s">
        <v>52</v>
      </c>
      <c r="N34" s="270" t="s">
        <v>193</v>
      </c>
      <c r="O34" s="160" t="s">
        <v>220</v>
      </c>
      <c r="P34" s="132">
        <f>Timplan!N12/2</f>
        <v>40</v>
      </c>
      <c r="Q34" s="132">
        <f t="shared" ref="Q34:Q45" si="8">P34*2</f>
        <v>80</v>
      </c>
      <c r="R34" s="133"/>
      <c r="S34" s="134" t="s">
        <v>104</v>
      </c>
      <c r="T34" s="67" t="s">
        <v>207</v>
      </c>
      <c r="U34" s="66" t="s">
        <v>217</v>
      </c>
      <c r="V34" s="145">
        <v>30</v>
      </c>
    </row>
    <row r="35" spans="1:36" x14ac:dyDescent="0.3">
      <c r="A35" s="127" t="s">
        <v>92</v>
      </c>
      <c r="B35" s="67" t="s">
        <v>170</v>
      </c>
      <c r="C35" s="127" t="s">
        <v>215</v>
      </c>
      <c r="D35" s="178">
        <f>Timplan!E12</f>
        <v>225</v>
      </c>
      <c r="E35" s="178"/>
      <c r="F35" s="141"/>
      <c r="G35" s="146" t="s">
        <v>21</v>
      </c>
      <c r="H35" s="272" t="s">
        <v>20</v>
      </c>
      <c r="I35" s="160" t="s">
        <v>215</v>
      </c>
      <c r="J35" s="132">
        <f>Timplan!K12</f>
        <v>160</v>
      </c>
      <c r="K35" s="166"/>
      <c r="L35" s="133"/>
      <c r="M35" s="146" t="s">
        <v>52</v>
      </c>
      <c r="N35" s="272" t="s">
        <v>193</v>
      </c>
      <c r="O35" s="160" t="s">
        <v>221</v>
      </c>
      <c r="P35" s="132">
        <f>Timplan!N12/2</f>
        <v>40</v>
      </c>
      <c r="Q35" s="132">
        <f t="shared" si="8"/>
        <v>80</v>
      </c>
      <c r="R35" s="133"/>
      <c r="S35" s="134" t="s">
        <v>104</v>
      </c>
      <c r="T35" s="67" t="s">
        <v>212</v>
      </c>
      <c r="U35" s="66" t="s">
        <v>217</v>
      </c>
      <c r="V35" s="145">
        <v>30</v>
      </c>
    </row>
    <row r="36" spans="1:36" x14ac:dyDescent="0.3">
      <c r="A36" s="127" t="s">
        <v>92</v>
      </c>
      <c r="B36" s="67"/>
      <c r="C36" s="169" t="s">
        <v>217</v>
      </c>
      <c r="D36" s="178">
        <f>Timplan!E12</f>
        <v>225</v>
      </c>
      <c r="E36" s="178"/>
      <c r="F36" s="141"/>
      <c r="G36" s="146" t="s">
        <v>21</v>
      </c>
      <c r="H36" s="272" t="s">
        <v>205</v>
      </c>
      <c r="I36" s="160" t="s">
        <v>217</v>
      </c>
      <c r="J36" s="132">
        <f>Timplan!K12</f>
        <v>160</v>
      </c>
      <c r="K36" s="166"/>
      <c r="L36" s="133"/>
      <c r="M36" s="160" t="s">
        <v>52</v>
      </c>
      <c r="N36" s="270" t="s">
        <v>174</v>
      </c>
      <c r="O36" s="160" t="s">
        <v>220</v>
      </c>
      <c r="P36" s="132">
        <f>Timplan!N12/2</f>
        <v>40</v>
      </c>
      <c r="Q36" s="132">
        <f t="shared" si="8"/>
        <v>80</v>
      </c>
      <c r="R36" s="133"/>
      <c r="S36" s="134" t="s">
        <v>104</v>
      </c>
      <c r="T36" s="67" t="s">
        <v>187</v>
      </c>
      <c r="U36" s="66" t="s">
        <v>217</v>
      </c>
      <c r="V36" s="145">
        <v>30</v>
      </c>
    </row>
    <row r="37" spans="1:36" x14ac:dyDescent="0.3">
      <c r="A37" s="128" t="s">
        <v>92</v>
      </c>
      <c r="B37" s="76" t="s">
        <v>222</v>
      </c>
      <c r="C37" s="128" t="s">
        <v>218</v>
      </c>
      <c r="D37" s="149">
        <f>Timplan!E12</f>
        <v>225</v>
      </c>
      <c r="E37" s="149"/>
      <c r="F37" s="151"/>
      <c r="G37" s="147" t="s">
        <v>21</v>
      </c>
      <c r="H37" s="271" t="s">
        <v>20</v>
      </c>
      <c r="I37" s="126" t="s">
        <v>218</v>
      </c>
      <c r="J37" s="136">
        <f>Timplan!K12</f>
        <v>160</v>
      </c>
      <c r="K37" s="167"/>
      <c r="L37" s="133"/>
      <c r="M37" s="146" t="s">
        <v>52</v>
      </c>
      <c r="N37" s="272" t="s">
        <v>174</v>
      </c>
      <c r="O37" s="160" t="s">
        <v>221</v>
      </c>
      <c r="P37" s="132">
        <f>Timplan!N12/2</f>
        <v>40</v>
      </c>
      <c r="Q37" s="132">
        <f t="shared" si="8"/>
        <v>80</v>
      </c>
      <c r="R37" s="133"/>
      <c r="S37" s="134" t="s">
        <v>104</v>
      </c>
      <c r="T37" s="67" t="s">
        <v>222</v>
      </c>
      <c r="U37" s="66" t="s">
        <v>218</v>
      </c>
      <c r="V37" s="145">
        <v>30</v>
      </c>
    </row>
    <row r="38" spans="1:36" x14ac:dyDescent="0.3">
      <c r="A38" s="125" t="s">
        <v>96</v>
      </c>
      <c r="B38" s="63" t="s">
        <v>200</v>
      </c>
      <c r="C38" s="125" t="s">
        <v>213</v>
      </c>
      <c r="D38" s="177">
        <f>Timplan!D12</f>
        <v>120</v>
      </c>
      <c r="E38" s="177"/>
      <c r="F38" s="133"/>
      <c r="G38" s="127" t="s">
        <v>98</v>
      </c>
      <c r="H38" s="67" t="s">
        <v>212</v>
      </c>
      <c r="I38" s="184" t="s">
        <v>213</v>
      </c>
      <c r="J38" s="178">
        <f>(Timplan!H12+Timplan!I12)-J39</f>
        <v>140</v>
      </c>
      <c r="K38" s="178"/>
      <c r="L38" s="185"/>
      <c r="M38" s="160" t="s">
        <v>52</v>
      </c>
      <c r="N38" s="272" t="s">
        <v>193</v>
      </c>
      <c r="O38" s="160" t="s">
        <v>223</v>
      </c>
      <c r="P38" s="132">
        <f>Timplan!N12/2</f>
        <v>40</v>
      </c>
      <c r="Q38" s="132">
        <f t="shared" si="8"/>
        <v>80</v>
      </c>
      <c r="R38" s="133"/>
      <c r="S38" s="134" t="s">
        <v>104</v>
      </c>
      <c r="T38" s="67" t="s">
        <v>200</v>
      </c>
      <c r="U38" s="66" t="s">
        <v>218</v>
      </c>
      <c r="V38" s="145">
        <v>30</v>
      </c>
    </row>
    <row r="39" spans="1:36" x14ac:dyDescent="0.3">
      <c r="A39" s="125" t="s">
        <v>96</v>
      </c>
      <c r="B39" s="63" t="s">
        <v>207</v>
      </c>
      <c r="C39" s="125" t="s">
        <v>215</v>
      </c>
      <c r="D39" s="177">
        <f>Timplan!D12</f>
        <v>120</v>
      </c>
      <c r="E39" s="177"/>
      <c r="F39" s="133"/>
      <c r="G39" s="127" t="s">
        <v>176</v>
      </c>
      <c r="H39" s="67" t="s">
        <v>212</v>
      </c>
      <c r="I39" s="184" t="s">
        <v>224</v>
      </c>
      <c r="J39" s="178">
        <v>60</v>
      </c>
      <c r="K39" s="178"/>
      <c r="L39" s="185"/>
      <c r="M39" s="160" t="s">
        <v>52</v>
      </c>
      <c r="N39" s="272" t="s">
        <v>193</v>
      </c>
      <c r="O39" s="160" t="s">
        <v>225</v>
      </c>
      <c r="P39" s="132">
        <f>Timplan!N12/2</f>
        <v>40</v>
      </c>
      <c r="Q39" s="132">
        <f t="shared" si="8"/>
        <v>80</v>
      </c>
      <c r="R39" s="133"/>
      <c r="S39" s="134" t="s">
        <v>104</v>
      </c>
      <c r="T39" s="67" t="s">
        <v>68</v>
      </c>
      <c r="U39" s="66"/>
      <c r="V39" s="145" t="s">
        <v>68</v>
      </c>
    </row>
    <row r="40" spans="1:36" x14ac:dyDescent="0.3">
      <c r="A40" s="125" t="s">
        <v>96</v>
      </c>
      <c r="B40" s="63" t="s">
        <v>207</v>
      </c>
      <c r="C40" s="125" t="s">
        <v>217</v>
      </c>
      <c r="D40" s="177">
        <f>Timplan!D12</f>
        <v>120</v>
      </c>
      <c r="E40" s="177"/>
      <c r="F40" s="133"/>
      <c r="G40" s="127" t="s">
        <v>176</v>
      </c>
      <c r="H40" s="67" t="s">
        <v>212</v>
      </c>
      <c r="I40" s="184" t="s">
        <v>226</v>
      </c>
      <c r="J40" s="178">
        <v>60</v>
      </c>
      <c r="K40" s="178"/>
      <c r="L40" s="185"/>
      <c r="M40" s="160" t="s">
        <v>52</v>
      </c>
      <c r="N40" s="272" t="s">
        <v>174</v>
      </c>
      <c r="O40" s="160" t="s">
        <v>223</v>
      </c>
      <c r="P40" s="132">
        <f>Timplan!N12/2</f>
        <v>40</v>
      </c>
      <c r="Q40" s="132">
        <f t="shared" si="8"/>
        <v>80</v>
      </c>
      <c r="R40" s="133"/>
      <c r="S40" s="134" t="s">
        <v>104</v>
      </c>
      <c r="T40" s="67" t="s">
        <v>68</v>
      </c>
      <c r="U40" s="66"/>
      <c r="V40" s="145" t="s">
        <v>68</v>
      </c>
    </row>
    <row r="41" spans="1:36" x14ac:dyDescent="0.3">
      <c r="A41" s="126" t="s">
        <v>96</v>
      </c>
      <c r="B41" s="72" t="s">
        <v>200</v>
      </c>
      <c r="C41" s="126" t="s">
        <v>218</v>
      </c>
      <c r="D41" s="136">
        <f>Timplan!D12</f>
        <v>120</v>
      </c>
      <c r="E41" s="167"/>
      <c r="F41" s="137"/>
      <c r="G41" s="127" t="s">
        <v>98</v>
      </c>
      <c r="H41" s="67" t="s">
        <v>222</v>
      </c>
      <c r="I41" s="186" t="s">
        <v>215</v>
      </c>
      <c r="J41" s="178">
        <f>(Timplan!H12+Timplan!I12)-J42</f>
        <v>140</v>
      </c>
      <c r="K41" s="178"/>
      <c r="L41" s="185"/>
      <c r="M41" s="160" t="s">
        <v>52</v>
      </c>
      <c r="N41" s="272" t="s">
        <v>174</v>
      </c>
      <c r="O41" s="160" t="s">
        <v>225</v>
      </c>
      <c r="P41" s="132">
        <f>Timplan!N12/2</f>
        <v>40</v>
      </c>
      <c r="Q41" s="132">
        <f t="shared" si="8"/>
        <v>80</v>
      </c>
      <c r="R41" s="133"/>
      <c r="S41" s="138" t="s">
        <v>104</v>
      </c>
      <c r="T41" s="76" t="s">
        <v>68</v>
      </c>
      <c r="U41" s="75"/>
      <c r="V41" s="150" t="s">
        <v>68</v>
      </c>
    </row>
    <row r="42" spans="1:36" x14ac:dyDescent="0.3">
      <c r="A42" s="127" t="s">
        <v>142</v>
      </c>
      <c r="B42" s="272" t="s">
        <v>85</v>
      </c>
      <c r="C42" s="127" t="s">
        <v>387</v>
      </c>
      <c r="D42" s="178">
        <f>Timplan!F12</f>
        <v>150</v>
      </c>
      <c r="E42" s="178"/>
      <c r="F42" s="141"/>
      <c r="G42" s="127" t="s">
        <v>176</v>
      </c>
      <c r="H42" s="67" t="s">
        <v>222</v>
      </c>
      <c r="I42" s="184" t="s">
        <v>227</v>
      </c>
      <c r="J42" s="178">
        <v>60</v>
      </c>
      <c r="K42" s="178"/>
      <c r="L42" s="141"/>
      <c r="M42" s="160" t="s">
        <v>52</v>
      </c>
      <c r="N42" s="272" t="s">
        <v>193</v>
      </c>
      <c r="O42" s="160" t="s">
        <v>228</v>
      </c>
      <c r="P42" s="132">
        <f>Timplan!N12/2</f>
        <v>40</v>
      </c>
      <c r="Q42" s="132">
        <f t="shared" si="8"/>
        <v>80</v>
      </c>
      <c r="R42" s="133"/>
      <c r="S42" s="125" t="s">
        <v>103</v>
      </c>
      <c r="T42" s="62" t="s">
        <v>159</v>
      </c>
      <c r="U42" s="171" t="s">
        <v>224</v>
      </c>
      <c r="V42" s="172">
        <f>Timplan!M12</f>
        <v>65</v>
      </c>
    </row>
    <row r="43" spans="1:36" x14ac:dyDescent="0.3">
      <c r="A43" s="127" t="s">
        <v>142</v>
      </c>
      <c r="B43" s="272" t="s">
        <v>187</v>
      </c>
      <c r="C43" s="127" t="s">
        <v>388</v>
      </c>
      <c r="D43" s="178">
        <f>Timplan!F12</f>
        <v>150</v>
      </c>
      <c r="E43" s="178"/>
      <c r="F43" s="141"/>
      <c r="G43" s="127" t="s">
        <v>176</v>
      </c>
      <c r="H43" s="67" t="s">
        <v>222</v>
      </c>
      <c r="I43" s="184" t="s">
        <v>229</v>
      </c>
      <c r="J43" s="178">
        <v>60</v>
      </c>
      <c r="K43" s="178"/>
      <c r="L43" s="141"/>
      <c r="M43" s="160" t="s">
        <v>52</v>
      </c>
      <c r="N43" s="272" t="s">
        <v>193</v>
      </c>
      <c r="O43" s="160" t="s">
        <v>230</v>
      </c>
      <c r="P43" s="132">
        <f>Timplan!N12/2</f>
        <v>40</v>
      </c>
      <c r="Q43" s="166">
        <f t="shared" si="8"/>
        <v>80</v>
      </c>
      <c r="R43" s="133"/>
      <c r="S43" s="125" t="s">
        <v>103</v>
      </c>
      <c r="T43" s="62" t="s">
        <v>159</v>
      </c>
      <c r="U43" s="160" t="s">
        <v>226</v>
      </c>
      <c r="V43" s="166">
        <f>Timplan!M12</f>
        <v>65</v>
      </c>
      <c r="AF43" s="96"/>
      <c r="AG43" s="96"/>
      <c r="AH43" s="96"/>
      <c r="AI43" s="52"/>
      <c r="AJ43" s="52"/>
    </row>
    <row r="44" spans="1:36" x14ac:dyDescent="0.3">
      <c r="A44" s="127" t="s">
        <v>142</v>
      </c>
      <c r="B44" s="272" t="s">
        <v>183</v>
      </c>
      <c r="C44" s="127" t="s">
        <v>389</v>
      </c>
      <c r="D44" s="178">
        <f>Timplan!F12</f>
        <v>150</v>
      </c>
      <c r="E44" s="178"/>
      <c r="F44" s="141"/>
      <c r="G44" s="127" t="s">
        <v>98</v>
      </c>
      <c r="H44" s="67" t="s">
        <v>212</v>
      </c>
      <c r="I44" s="184" t="s">
        <v>217</v>
      </c>
      <c r="J44" s="178">
        <f>(Timplan!H12+Timplan!I12)-J45</f>
        <v>140</v>
      </c>
      <c r="K44" s="127"/>
      <c r="L44" s="141"/>
      <c r="M44" s="160" t="s">
        <v>52</v>
      </c>
      <c r="N44" s="272" t="s">
        <v>43</v>
      </c>
      <c r="O44" s="160" t="s">
        <v>228</v>
      </c>
      <c r="P44" s="132">
        <f>Timplan!N12/2</f>
        <v>40</v>
      </c>
      <c r="Q44" s="132">
        <f t="shared" si="8"/>
        <v>80</v>
      </c>
      <c r="R44" s="133"/>
      <c r="S44" s="160" t="s">
        <v>103</v>
      </c>
      <c r="T44" s="62" t="s">
        <v>159</v>
      </c>
      <c r="U44" s="160" t="s">
        <v>227</v>
      </c>
      <c r="V44" s="166">
        <f>Timplan!M12</f>
        <v>65</v>
      </c>
    </row>
    <row r="45" spans="1:36" x14ac:dyDescent="0.3">
      <c r="A45" s="127" t="s">
        <v>143</v>
      </c>
      <c r="B45" s="272" t="s">
        <v>91</v>
      </c>
      <c r="C45" s="127" t="s">
        <v>390</v>
      </c>
      <c r="D45" s="178">
        <f>Timplan!F12</f>
        <v>150</v>
      </c>
      <c r="E45" s="178"/>
      <c r="F45" s="141"/>
      <c r="G45" s="127" t="s">
        <v>176</v>
      </c>
      <c r="H45" s="67" t="s">
        <v>212</v>
      </c>
      <c r="I45" s="184" t="s">
        <v>231</v>
      </c>
      <c r="J45" s="178">
        <v>60</v>
      </c>
      <c r="K45" s="127"/>
      <c r="L45" s="141"/>
      <c r="M45" s="126" t="s">
        <v>52</v>
      </c>
      <c r="N45" s="271" t="s">
        <v>43</v>
      </c>
      <c r="O45" s="126" t="s">
        <v>230</v>
      </c>
      <c r="P45" s="136">
        <f>Timplan!N12/2</f>
        <v>40</v>
      </c>
      <c r="Q45" s="167">
        <f t="shared" si="8"/>
        <v>80</v>
      </c>
      <c r="R45" s="137"/>
      <c r="S45" s="146" t="s">
        <v>103</v>
      </c>
      <c r="T45" s="63" t="s">
        <v>159</v>
      </c>
      <c r="U45" s="160" t="s">
        <v>229</v>
      </c>
      <c r="V45" s="166">
        <f>Timplan!M12</f>
        <v>65</v>
      </c>
    </row>
    <row r="46" spans="1:36" x14ac:dyDescent="0.3">
      <c r="A46" s="127" t="s">
        <v>144</v>
      </c>
      <c r="B46" s="272" t="s">
        <v>89</v>
      </c>
      <c r="C46" s="127" t="s">
        <v>391</v>
      </c>
      <c r="D46" s="178">
        <f>Timplan!F12</f>
        <v>150</v>
      </c>
      <c r="E46" s="178"/>
      <c r="F46" s="141"/>
      <c r="G46" s="127" t="s">
        <v>176</v>
      </c>
      <c r="H46" s="67" t="s">
        <v>212</v>
      </c>
      <c r="I46" s="184" t="s">
        <v>232</v>
      </c>
      <c r="J46" s="178">
        <v>60</v>
      </c>
      <c r="K46" s="127"/>
      <c r="L46" s="141"/>
      <c r="M46" s="168" t="s">
        <v>101</v>
      </c>
      <c r="N46" s="82" t="s">
        <v>162</v>
      </c>
      <c r="O46" s="127" t="s">
        <v>213</v>
      </c>
      <c r="P46" s="140">
        <f>Timplan!L12</f>
        <v>60</v>
      </c>
      <c r="Q46" s="168"/>
      <c r="R46" s="162"/>
      <c r="S46" s="146" t="s">
        <v>103</v>
      </c>
      <c r="T46" s="63" t="s">
        <v>159</v>
      </c>
      <c r="U46" s="160" t="s">
        <v>231</v>
      </c>
      <c r="V46" s="166">
        <f>Timplan!M12</f>
        <v>65</v>
      </c>
    </row>
    <row r="47" spans="1:36" x14ac:dyDescent="0.3">
      <c r="A47" s="127" t="s">
        <v>379</v>
      </c>
      <c r="B47" s="272" t="s">
        <v>190</v>
      </c>
      <c r="C47" s="127" t="s">
        <v>392</v>
      </c>
      <c r="D47" s="178">
        <v>90</v>
      </c>
      <c r="E47" s="178"/>
      <c r="F47" s="141"/>
      <c r="G47" s="127" t="s">
        <v>98</v>
      </c>
      <c r="H47" s="67" t="s">
        <v>222</v>
      </c>
      <c r="I47" s="184" t="s">
        <v>218</v>
      </c>
      <c r="J47" s="178">
        <f>(Timplan!H12+Timplan!I12)-J48</f>
        <v>140</v>
      </c>
      <c r="K47" s="127"/>
      <c r="L47" s="141"/>
      <c r="M47" s="169" t="s">
        <v>101</v>
      </c>
      <c r="N47" s="67" t="s">
        <v>162</v>
      </c>
      <c r="O47" s="127" t="s">
        <v>215</v>
      </c>
      <c r="P47" s="144">
        <f>Timplan!L12</f>
        <v>60</v>
      </c>
      <c r="Q47" s="169"/>
      <c r="R47" s="141"/>
      <c r="S47" s="146" t="s">
        <v>103</v>
      </c>
      <c r="T47" s="63" t="s">
        <v>159</v>
      </c>
      <c r="U47" s="160" t="s">
        <v>232</v>
      </c>
      <c r="V47" s="166">
        <f>Timplan!M12</f>
        <v>65</v>
      </c>
    </row>
    <row r="48" spans="1:36" x14ac:dyDescent="0.3">
      <c r="A48" s="128" t="s">
        <v>380</v>
      </c>
      <c r="B48" s="271" t="s">
        <v>200</v>
      </c>
      <c r="C48" s="128" t="s">
        <v>393</v>
      </c>
      <c r="D48" s="149">
        <v>60</v>
      </c>
      <c r="E48" s="149"/>
      <c r="F48" s="151"/>
      <c r="G48" s="127" t="s">
        <v>176</v>
      </c>
      <c r="H48" s="67" t="s">
        <v>222</v>
      </c>
      <c r="I48" s="184" t="s">
        <v>233</v>
      </c>
      <c r="J48" s="178">
        <v>60</v>
      </c>
      <c r="K48" s="127"/>
      <c r="L48" s="141"/>
      <c r="M48" s="169" t="s">
        <v>101</v>
      </c>
      <c r="N48" s="67" t="s">
        <v>162</v>
      </c>
      <c r="O48" s="169" t="s">
        <v>217</v>
      </c>
      <c r="P48" s="144">
        <f>Timplan!L12</f>
        <v>60</v>
      </c>
      <c r="Q48" s="169"/>
      <c r="R48" s="141"/>
      <c r="S48" s="146" t="s">
        <v>103</v>
      </c>
      <c r="T48" s="63" t="s">
        <v>159</v>
      </c>
      <c r="U48" s="160" t="s">
        <v>233</v>
      </c>
      <c r="V48" s="166">
        <f>Timplan!M12</f>
        <v>65</v>
      </c>
    </row>
    <row r="49" spans="1:26" ht="15" thickBot="1" x14ac:dyDescent="0.35">
      <c r="A49" s="125" t="s">
        <v>138</v>
      </c>
      <c r="B49" s="63" t="s">
        <v>68</v>
      </c>
      <c r="C49" s="125" t="s">
        <v>213</v>
      </c>
      <c r="D49" s="177"/>
      <c r="E49" s="177"/>
      <c r="F49" s="133"/>
      <c r="G49" s="238" t="s">
        <v>176</v>
      </c>
      <c r="H49" s="209" t="s">
        <v>222</v>
      </c>
      <c r="I49" s="242" t="s">
        <v>234</v>
      </c>
      <c r="J49" s="236">
        <v>60</v>
      </c>
      <c r="K49" s="233"/>
      <c r="L49" s="237"/>
      <c r="M49" s="230" t="s">
        <v>101</v>
      </c>
      <c r="N49" s="209" t="s">
        <v>162</v>
      </c>
      <c r="O49" s="230" t="s">
        <v>218</v>
      </c>
      <c r="P49" s="236">
        <f>Timplan!L12</f>
        <v>60</v>
      </c>
      <c r="Q49" s="230"/>
      <c r="R49" s="237"/>
      <c r="S49" s="243" t="s">
        <v>103</v>
      </c>
      <c r="T49" s="213" t="s">
        <v>159</v>
      </c>
      <c r="U49" s="225" t="s">
        <v>234</v>
      </c>
      <c r="V49" s="229">
        <f>Timplan!M12</f>
        <v>65</v>
      </c>
    </row>
    <row r="50" spans="1:26" x14ac:dyDescent="0.3">
      <c r="A50" s="125" t="s">
        <v>138</v>
      </c>
      <c r="B50" s="63" t="s">
        <v>68</v>
      </c>
      <c r="C50" s="125" t="s">
        <v>215</v>
      </c>
      <c r="D50" s="177"/>
      <c r="E50" s="177"/>
      <c r="F50" s="133"/>
      <c r="G50" s="180"/>
      <c r="H50" s="101"/>
      <c r="I50" s="115"/>
      <c r="J50" s="115"/>
      <c r="K50" s="115"/>
      <c r="L50" s="115"/>
      <c r="M50" s="100"/>
      <c r="N50" s="101"/>
      <c r="O50" s="100"/>
      <c r="P50" s="100"/>
      <c r="Q50" s="100"/>
      <c r="R50" s="100"/>
      <c r="S50" s="100"/>
    </row>
    <row r="51" spans="1:26" ht="15" thickBot="1" x14ac:dyDescent="0.35">
      <c r="A51" s="125" t="s">
        <v>138</v>
      </c>
      <c r="B51" s="63" t="s">
        <v>68</v>
      </c>
      <c r="C51" s="125" t="s">
        <v>217</v>
      </c>
      <c r="D51" s="177"/>
      <c r="E51" s="177"/>
      <c r="F51" s="133"/>
      <c r="G51" s="180"/>
      <c r="H51" s="101"/>
      <c r="I51" s="115"/>
      <c r="J51" s="115"/>
      <c r="K51" s="115"/>
      <c r="L51" s="115"/>
      <c r="M51" s="100"/>
      <c r="N51" s="101"/>
      <c r="O51" s="100"/>
      <c r="P51" s="100"/>
      <c r="Q51" s="100"/>
      <c r="R51" s="100"/>
      <c r="S51" s="100"/>
    </row>
    <row r="52" spans="1:26" ht="15" thickBot="1" x14ac:dyDescent="0.35">
      <c r="A52" s="225" t="s">
        <v>138</v>
      </c>
      <c r="B52" s="213" t="s">
        <v>68</v>
      </c>
      <c r="C52" s="212" t="s">
        <v>218</v>
      </c>
      <c r="D52" s="213"/>
      <c r="E52" s="219"/>
      <c r="F52" s="214"/>
      <c r="G52" s="100"/>
      <c r="H52" s="115"/>
      <c r="I52" s="115"/>
      <c r="J52" s="115"/>
      <c r="K52" s="115"/>
      <c r="L52" s="115"/>
      <c r="M52" s="100"/>
      <c r="N52" s="115"/>
      <c r="O52" s="115"/>
      <c r="P52" s="115"/>
      <c r="Q52" s="115"/>
      <c r="R52" s="115"/>
      <c r="S52" s="100"/>
      <c r="T52" s="173" t="s">
        <v>235</v>
      </c>
      <c r="U52" s="153"/>
      <c r="V52" s="174">
        <f>SUM(D30:D52,J30:J49,P30:P49,V30:V49)</f>
        <v>7090</v>
      </c>
    </row>
    <row r="53" spans="1:26" x14ac:dyDescent="0.3">
      <c r="G53" s="100"/>
      <c r="H53" s="115"/>
      <c r="I53" s="115"/>
      <c r="J53" s="115"/>
      <c r="K53" s="115"/>
      <c r="L53" s="115"/>
      <c r="M53" s="100"/>
      <c r="N53" s="115"/>
      <c r="O53" s="115"/>
      <c r="P53" s="115"/>
      <c r="Q53" s="115"/>
      <c r="R53" s="115"/>
      <c r="S53" s="115"/>
    </row>
    <row r="55" spans="1:26" ht="15" thickBot="1" x14ac:dyDescent="0.35">
      <c r="A55" s="188" t="s">
        <v>16</v>
      </c>
      <c r="B55" s="98" t="s">
        <v>3</v>
      </c>
      <c r="C55" s="188" t="s">
        <v>17</v>
      </c>
      <c r="D55" s="188" t="s">
        <v>18</v>
      </c>
      <c r="E55" s="189"/>
      <c r="F55" s="189"/>
      <c r="G55" s="188" t="s">
        <v>16</v>
      </c>
      <c r="H55" s="98" t="s">
        <v>3</v>
      </c>
      <c r="I55" s="188" t="s">
        <v>17</v>
      </c>
      <c r="J55" s="188" t="s">
        <v>18</v>
      </c>
      <c r="K55" s="189"/>
      <c r="L55" s="189"/>
      <c r="M55" s="188" t="s">
        <v>16</v>
      </c>
      <c r="N55" s="98" t="s">
        <v>3</v>
      </c>
      <c r="O55" s="188" t="s">
        <v>17</v>
      </c>
      <c r="P55" s="188" t="s">
        <v>18</v>
      </c>
      <c r="Q55" s="188" t="s">
        <v>50</v>
      </c>
      <c r="R55" s="189"/>
      <c r="S55" s="189" t="s">
        <v>16</v>
      </c>
      <c r="T55" s="254" t="s">
        <v>3</v>
      </c>
      <c r="U55" s="107" t="s">
        <v>17</v>
      </c>
      <c r="V55" s="255" t="s">
        <v>18</v>
      </c>
    </row>
    <row r="56" spans="1:26" x14ac:dyDescent="0.3">
      <c r="A56" s="125" t="s">
        <v>76</v>
      </c>
      <c r="B56" s="62" t="s">
        <v>152</v>
      </c>
      <c r="C56" s="125" t="s">
        <v>236</v>
      </c>
      <c r="D56" s="177">
        <f>Timplan!C13</f>
        <v>160</v>
      </c>
      <c r="E56" s="177"/>
      <c r="F56" s="133"/>
      <c r="G56" s="134" t="s">
        <v>79</v>
      </c>
      <c r="H56" s="92" t="s">
        <v>207</v>
      </c>
      <c r="I56" s="181" t="s">
        <v>236</v>
      </c>
      <c r="J56" s="182">
        <f>Timplan!G13</f>
        <v>200</v>
      </c>
      <c r="K56" s="170"/>
      <c r="L56" s="154"/>
      <c r="M56" s="125" t="s">
        <v>52</v>
      </c>
      <c r="N56" s="62" t="s">
        <v>193</v>
      </c>
      <c r="O56" s="125" t="s">
        <v>237</v>
      </c>
      <c r="P56" s="132">
        <f>Timplan!N13/2</f>
        <v>40</v>
      </c>
      <c r="Q56" s="132">
        <f>P56*2</f>
        <v>80</v>
      </c>
      <c r="R56" s="164"/>
      <c r="S56" s="165" t="s">
        <v>104</v>
      </c>
      <c r="T56" s="68" t="s">
        <v>159</v>
      </c>
      <c r="U56" s="91" t="s">
        <v>236</v>
      </c>
      <c r="V56" s="170">
        <v>30</v>
      </c>
    </row>
    <row r="57" spans="1:26" x14ac:dyDescent="0.3">
      <c r="A57" s="125" t="s">
        <v>76</v>
      </c>
      <c r="B57" s="62" t="s">
        <v>152</v>
      </c>
      <c r="C57" s="125" t="s">
        <v>238</v>
      </c>
      <c r="D57" s="177">
        <f>Timplan!C13</f>
        <v>160</v>
      </c>
      <c r="E57" s="177"/>
      <c r="F57" s="133"/>
      <c r="G57" s="134" t="s">
        <v>79</v>
      </c>
      <c r="H57" s="67" t="s">
        <v>209</v>
      </c>
      <c r="I57" s="169" t="s">
        <v>238</v>
      </c>
      <c r="J57" s="144">
        <f>Timplan!G13</f>
        <v>200</v>
      </c>
      <c r="K57" s="145"/>
      <c r="L57" s="155"/>
      <c r="M57" s="125" t="s">
        <v>52</v>
      </c>
      <c r="N57" s="62" t="s">
        <v>193</v>
      </c>
      <c r="O57" s="125" t="s">
        <v>239</v>
      </c>
      <c r="P57" s="132">
        <f>Timplan!N13/2</f>
        <v>40</v>
      </c>
      <c r="Q57" s="132">
        <f t="shared" ref="Q57:Q59" si="9">P57*2</f>
        <v>80</v>
      </c>
      <c r="R57" s="133"/>
      <c r="S57" s="134" t="s">
        <v>104</v>
      </c>
      <c r="T57" s="67" t="s">
        <v>91</v>
      </c>
      <c r="U57" s="66" t="s">
        <v>236</v>
      </c>
      <c r="V57" s="145">
        <v>30</v>
      </c>
    </row>
    <row r="58" spans="1:26" x14ac:dyDescent="0.3">
      <c r="A58" s="125" t="s">
        <v>76</v>
      </c>
      <c r="B58" s="62" t="s">
        <v>190</v>
      </c>
      <c r="C58" s="125" t="s">
        <v>240</v>
      </c>
      <c r="D58" s="177">
        <f>Timplan!C13</f>
        <v>160</v>
      </c>
      <c r="E58" s="177"/>
      <c r="F58" s="133"/>
      <c r="G58" s="134" t="s">
        <v>79</v>
      </c>
      <c r="H58" s="67" t="s">
        <v>209</v>
      </c>
      <c r="I58" s="169" t="s">
        <v>240</v>
      </c>
      <c r="J58" s="144">
        <f>Timplan!G13</f>
        <v>200</v>
      </c>
      <c r="K58" s="145"/>
      <c r="L58" s="155"/>
      <c r="M58" s="125" t="s">
        <v>52</v>
      </c>
      <c r="N58" s="62" t="s">
        <v>174</v>
      </c>
      <c r="O58" s="125" t="s">
        <v>237</v>
      </c>
      <c r="P58" s="132">
        <f>Timplan!N13/2</f>
        <v>40</v>
      </c>
      <c r="Q58" s="132">
        <f>P59*2</f>
        <v>80</v>
      </c>
      <c r="R58" s="133"/>
      <c r="S58" s="134" t="s">
        <v>104</v>
      </c>
      <c r="T58" s="67" t="s">
        <v>162</v>
      </c>
      <c r="U58" s="66" t="s">
        <v>236</v>
      </c>
      <c r="V58" s="145">
        <v>30</v>
      </c>
    </row>
    <row r="59" spans="1:26" x14ac:dyDescent="0.3">
      <c r="A59" s="126" t="s">
        <v>76</v>
      </c>
      <c r="B59" s="72" t="s">
        <v>68</v>
      </c>
      <c r="C59" s="126" t="s">
        <v>68</v>
      </c>
      <c r="D59" s="136" t="s">
        <v>68</v>
      </c>
      <c r="E59" s="167"/>
      <c r="F59" s="137"/>
      <c r="G59" s="138" t="s">
        <v>79</v>
      </c>
      <c r="H59" s="76" t="s">
        <v>68</v>
      </c>
      <c r="I59" s="128" t="s">
        <v>68</v>
      </c>
      <c r="J59" s="149" t="s">
        <v>68</v>
      </c>
      <c r="K59" s="150"/>
      <c r="L59" s="156"/>
      <c r="M59" s="125" t="s">
        <v>52</v>
      </c>
      <c r="N59" s="62" t="s">
        <v>174</v>
      </c>
      <c r="O59" s="125" t="s">
        <v>239</v>
      </c>
      <c r="P59" s="132">
        <f>Timplan!N13/2</f>
        <v>40</v>
      </c>
      <c r="Q59" s="132">
        <f t="shared" si="9"/>
        <v>80</v>
      </c>
      <c r="R59" s="133"/>
      <c r="S59" s="134" t="s">
        <v>104</v>
      </c>
      <c r="T59" s="67" t="s">
        <v>170</v>
      </c>
      <c r="U59" s="66" t="s">
        <v>238</v>
      </c>
      <c r="V59" s="145">
        <v>30</v>
      </c>
    </row>
    <row r="60" spans="1:26" x14ac:dyDescent="0.3">
      <c r="A60" s="127" t="s">
        <v>92</v>
      </c>
      <c r="B60" s="67" t="s">
        <v>174</v>
      </c>
      <c r="C60" s="127" t="s">
        <v>236</v>
      </c>
      <c r="D60" s="178">
        <f>Timplan!E13</f>
        <v>200</v>
      </c>
      <c r="E60" s="145"/>
      <c r="F60" s="141"/>
      <c r="G60" s="142" t="s">
        <v>21</v>
      </c>
      <c r="H60" s="270" t="s">
        <v>205</v>
      </c>
      <c r="I60" s="125" t="s">
        <v>236</v>
      </c>
      <c r="J60" s="132">
        <f>Timplan!K13</f>
        <v>105</v>
      </c>
      <c r="K60" s="166"/>
      <c r="L60" s="159"/>
      <c r="M60" s="160" t="s">
        <v>52</v>
      </c>
      <c r="N60" s="62" t="s">
        <v>193</v>
      </c>
      <c r="O60" s="160" t="s">
        <v>241</v>
      </c>
      <c r="P60" s="132">
        <f>Timplan!N13/2</f>
        <v>40</v>
      </c>
      <c r="Q60" s="132">
        <f t="shared" ref="Q60:Q67" si="10">P60*2</f>
        <v>80</v>
      </c>
      <c r="R60" s="133"/>
      <c r="S60" s="134" t="s">
        <v>104</v>
      </c>
      <c r="T60" s="67" t="s">
        <v>193</v>
      </c>
      <c r="U60" s="66" t="s">
        <v>238</v>
      </c>
      <c r="V60" s="145">
        <v>30</v>
      </c>
      <c r="Z60" s="153"/>
    </row>
    <row r="61" spans="1:26" x14ac:dyDescent="0.3">
      <c r="A61" s="127" t="s">
        <v>92</v>
      </c>
      <c r="B61" s="67" t="s">
        <v>170</v>
      </c>
      <c r="C61" s="127" t="s">
        <v>238</v>
      </c>
      <c r="D61" s="178">
        <f>Timplan!E13</f>
        <v>200</v>
      </c>
      <c r="E61" s="145"/>
      <c r="F61" s="141"/>
      <c r="G61" s="146" t="s">
        <v>21</v>
      </c>
      <c r="H61" s="270" t="s">
        <v>205</v>
      </c>
      <c r="I61" s="125" t="s">
        <v>238</v>
      </c>
      <c r="J61" s="132">
        <f>Timplan!K13</f>
        <v>105</v>
      </c>
      <c r="K61" s="166"/>
      <c r="L61" s="159"/>
      <c r="M61" s="146" t="s">
        <v>52</v>
      </c>
      <c r="N61" s="63" t="s">
        <v>193</v>
      </c>
      <c r="O61" s="160" t="s">
        <v>242</v>
      </c>
      <c r="P61" s="132">
        <f>Timplan!N13/2</f>
        <v>40</v>
      </c>
      <c r="Q61" s="132">
        <f t="shared" si="10"/>
        <v>80</v>
      </c>
      <c r="R61" s="133"/>
      <c r="S61" s="134" t="s">
        <v>104</v>
      </c>
      <c r="T61" s="67" t="s">
        <v>89</v>
      </c>
      <c r="U61" s="66" t="s">
        <v>238</v>
      </c>
      <c r="V61" s="145">
        <v>30</v>
      </c>
    </row>
    <row r="62" spans="1:26" x14ac:dyDescent="0.3">
      <c r="A62" s="127" t="s">
        <v>92</v>
      </c>
      <c r="B62" s="67" t="s">
        <v>174</v>
      </c>
      <c r="C62" s="169" t="s">
        <v>240</v>
      </c>
      <c r="D62" s="178">
        <f>Timplan!E13</f>
        <v>200</v>
      </c>
      <c r="E62" s="145"/>
      <c r="F62" s="141"/>
      <c r="G62" s="146" t="s">
        <v>21</v>
      </c>
      <c r="H62" s="270" t="s">
        <v>205</v>
      </c>
      <c r="I62" s="125" t="s">
        <v>240</v>
      </c>
      <c r="J62" s="132">
        <f>Timplan!K13</f>
        <v>105</v>
      </c>
      <c r="K62" s="166"/>
      <c r="L62" s="159"/>
      <c r="M62" s="160" t="s">
        <v>52</v>
      </c>
      <c r="N62" s="62" t="s">
        <v>174</v>
      </c>
      <c r="O62" s="160" t="s">
        <v>241</v>
      </c>
      <c r="P62" s="132">
        <f>Timplan!N13/2</f>
        <v>40</v>
      </c>
      <c r="Q62" s="132">
        <f t="shared" si="10"/>
        <v>80</v>
      </c>
      <c r="R62" s="133"/>
      <c r="S62" s="134" t="s">
        <v>104</v>
      </c>
      <c r="T62" s="67" t="s">
        <v>183</v>
      </c>
      <c r="U62" s="66" t="s">
        <v>240</v>
      </c>
      <c r="V62" s="145">
        <v>30</v>
      </c>
    </row>
    <row r="63" spans="1:26" x14ac:dyDescent="0.3">
      <c r="A63" s="128" t="s">
        <v>92</v>
      </c>
      <c r="B63" s="76" t="s">
        <v>68</v>
      </c>
      <c r="C63" s="128" t="s">
        <v>68</v>
      </c>
      <c r="D63" s="149" t="s">
        <v>68</v>
      </c>
      <c r="E63" s="150"/>
      <c r="F63" s="151"/>
      <c r="G63" s="147" t="s">
        <v>21</v>
      </c>
      <c r="H63" s="72" t="s">
        <v>68</v>
      </c>
      <c r="I63" s="126" t="s">
        <v>68</v>
      </c>
      <c r="J63" s="136" t="s">
        <v>68</v>
      </c>
      <c r="K63" s="167"/>
      <c r="L63" s="159"/>
      <c r="M63" s="146" t="s">
        <v>52</v>
      </c>
      <c r="N63" s="63" t="s">
        <v>174</v>
      </c>
      <c r="O63" s="160" t="s">
        <v>242</v>
      </c>
      <c r="P63" s="132">
        <f>Timplan!N13/2</f>
        <v>40</v>
      </c>
      <c r="Q63" s="132">
        <f t="shared" si="10"/>
        <v>80</v>
      </c>
      <c r="R63" s="133"/>
      <c r="S63" s="134" t="s">
        <v>104</v>
      </c>
      <c r="T63" s="67" t="s">
        <v>174</v>
      </c>
      <c r="U63" s="66" t="s">
        <v>240</v>
      </c>
      <c r="V63" s="145">
        <v>30</v>
      </c>
    </row>
    <row r="64" spans="1:26" x14ac:dyDescent="0.3">
      <c r="A64" s="125" t="s">
        <v>96</v>
      </c>
      <c r="B64" s="63" t="s">
        <v>156</v>
      </c>
      <c r="C64" s="125" t="s">
        <v>236</v>
      </c>
      <c r="D64" s="177">
        <f>Timplan!D13</f>
        <v>120</v>
      </c>
      <c r="E64" s="177"/>
      <c r="F64" s="133"/>
      <c r="G64" s="127" t="s">
        <v>98</v>
      </c>
      <c r="H64" s="82" t="s">
        <v>212</v>
      </c>
      <c r="I64" s="192" t="s">
        <v>236</v>
      </c>
      <c r="J64" s="144">
        <f>(Timplan!H13+Timplan!I13)-J65</f>
        <v>140</v>
      </c>
      <c r="K64" s="145"/>
      <c r="L64" s="161"/>
      <c r="M64" s="160" t="s">
        <v>52</v>
      </c>
      <c r="N64" s="63" t="s">
        <v>193</v>
      </c>
      <c r="O64" s="160" t="s">
        <v>243</v>
      </c>
      <c r="P64" s="132">
        <f>Timplan!N13/2</f>
        <v>40</v>
      </c>
      <c r="Q64" s="132">
        <f t="shared" si="10"/>
        <v>80</v>
      </c>
      <c r="R64" s="133"/>
      <c r="S64" s="134" t="s">
        <v>104</v>
      </c>
      <c r="T64" s="67" t="s">
        <v>209</v>
      </c>
      <c r="U64" s="66" t="s">
        <v>240</v>
      </c>
      <c r="V64" s="145">
        <v>30</v>
      </c>
    </row>
    <row r="65" spans="1:22" x14ac:dyDescent="0.3">
      <c r="A65" s="125" t="s">
        <v>96</v>
      </c>
      <c r="B65" s="63" t="s">
        <v>200</v>
      </c>
      <c r="C65" s="125" t="s">
        <v>238</v>
      </c>
      <c r="D65" s="177">
        <f>Timplan!D13</f>
        <v>120</v>
      </c>
      <c r="E65" s="177"/>
      <c r="F65" s="133"/>
      <c r="G65" s="127" t="s">
        <v>176</v>
      </c>
      <c r="H65" s="67" t="s">
        <v>212</v>
      </c>
      <c r="I65" s="186" t="s">
        <v>244</v>
      </c>
      <c r="J65" s="144">
        <v>60</v>
      </c>
      <c r="K65" s="145"/>
      <c r="L65" s="155"/>
      <c r="M65" s="160" t="s">
        <v>52</v>
      </c>
      <c r="N65" s="63" t="s">
        <v>193</v>
      </c>
      <c r="O65" s="160" t="s">
        <v>245</v>
      </c>
      <c r="P65" s="132">
        <f>Timplan!N13/2</f>
        <v>40</v>
      </c>
      <c r="Q65" s="132">
        <f t="shared" si="10"/>
        <v>80</v>
      </c>
      <c r="R65" s="133"/>
      <c r="S65" s="134" t="s">
        <v>104</v>
      </c>
      <c r="T65" s="67" t="s">
        <v>68</v>
      </c>
      <c r="U65" s="66"/>
      <c r="V65" s="145" t="s">
        <v>68</v>
      </c>
    </row>
    <row r="66" spans="1:22" x14ac:dyDescent="0.3">
      <c r="A66" s="125" t="s">
        <v>96</v>
      </c>
      <c r="B66" s="63" t="s">
        <v>200</v>
      </c>
      <c r="C66" s="125" t="s">
        <v>240</v>
      </c>
      <c r="D66" s="177">
        <f>Timplan!D13</f>
        <v>120</v>
      </c>
      <c r="E66" s="177"/>
      <c r="F66" s="133"/>
      <c r="G66" s="127" t="s">
        <v>176</v>
      </c>
      <c r="H66" s="67" t="s">
        <v>212</v>
      </c>
      <c r="I66" s="186" t="s">
        <v>246</v>
      </c>
      <c r="J66" s="144">
        <v>60</v>
      </c>
      <c r="K66" s="145"/>
      <c r="L66" s="141"/>
      <c r="M66" s="160" t="s">
        <v>52</v>
      </c>
      <c r="N66" s="63" t="s">
        <v>174</v>
      </c>
      <c r="O66" s="160" t="s">
        <v>243</v>
      </c>
      <c r="P66" s="132">
        <f>Timplan!N13/2</f>
        <v>40</v>
      </c>
      <c r="Q66" s="132">
        <f t="shared" si="10"/>
        <v>80</v>
      </c>
      <c r="R66" s="133"/>
      <c r="S66" s="134" t="s">
        <v>104</v>
      </c>
      <c r="T66" s="67" t="s">
        <v>68</v>
      </c>
      <c r="U66" s="66"/>
      <c r="V66" s="145" t="s">
        <v>68</v>
      </c>
    </row>
    <row r="67" spans="1:22" x14ac:dyDescent="0.3">
      <c r="A67" s="126" t="s">
        <v>96</v>
      </c>
      <c r="B67" s="72" t="s">
        <v>68</v>
      </c>
      <c r="C67" s="126" t="s">
        <v>68</v>
      </c>
      <c r="D67" s="136" t="s">
        <v>68</v>
      </c>
      <c r="E67" s="167"/>
      <c r="F67" s="137"/>
      <c r="G67" s="127" t="s">
        <v>98</v>
      </c>
      <c r="H67" s="67" t="s">
        <v>170</v>
      </c>
      <c r="I67" s="186" t="s">
        <v>238</v>
      </c>
      <c r="J67" s="144">
        <f>(Timplan!H13+Timplan!I13)-J68</f>
        <v>140</v>
      </c>
      <c r="K67" s="145"/>
      <c r="L67" s="141"/>
      <c r="M67" s="160" t="s">
        <v>52</v>
      </c>
      <c r="N67" s="63" t="s">
        <v>174</v>
      </c>
      <c r="O67" s="160" t="s">
        <v>245</v>
      </c>
      <c r="P67" s="132">
        <f>Timplan!N13/2</f>
        <v>40</v>
      </c>
      <c r="Q67" s="132">
        <f t="shared" si="10"/>
        <v>80</v>
      </c>
      <c r="R67" s="133"/>
      <c r="S67" s="138" t="s">
        <v>104</v>
      </c>
      <c r="T67" s="76" t="s">
        <v>68</v>
      </c>
      <c r="U67" s="75"/>
      <c r="V67" s="150" t="s">
        <v>68</v>
      </c>
    </row>
    <row r="68" spans="1:22" x14ac:dyDescent="0.3">
      <c r="A68" s="127" t="s">
        <v>142</v>
      </c>
      <c r="B68" s="272" t="s">
        <v>85</v>
      </c>
      <c r="C68" s="127" t="s">
        <v>394</v>
      </c>
      <c r="D68" s="178">
        <f>Timplan!F13</f>
        <v>150</v>
      </c>
      <c r="E68" s="178"/>
      <c r="F68" s="141"/>
      <c r="G68" s="127" t="s">
        <v>176</v>
      </c>
      <c r="H68" s="67" t="s">
        <v>170</v>
      </c>
      <c r="I68" s="186" t="s">
        <v>247</v>
      </c>
      <c r="J68" s="144">
        <v>60</v>
      </c>
      <c r="K68" s="145"/>
      <c r="L68" s="141"/>
      <c r="M68" s="160" t="s">
        <v>52</v>
      </c>
      <c r="N68" s="63" t="s">
        <v>68</v>
      </c>
      <c r="O68" s="160" t="s">
        <v>68</v>
      </c>
      <c r="P68" s="132">
        <v>0</v>
      </c>
      <c r="Q68" s="132">
        <f>P69*2</f>
        <v>0</v>
      </c>
      <c r="R68" s="133"/>
      <c r="S68" s="125" t="s">
        <v>103</v>
      </c>
      <c r="T68" s="62" t="s">
        <v>159</v>
      </c>
      <c r="U68" s="171" t="s">
        <v>244</v>
      </c>
      <c r="V68" s="172">
        <f>Timplan!M13</f>
        <v>65</v>
      </c>
    </row>
    <row r="69" spans="1:22" x14ac:dyDescent="0.3">
      <c r="A69" s="127" t="s">
        <v>142</v>
      </c>
      <c r="B69" s="272" t="s">
        <v>187</v>
      </c>
      <c r="C69" s="127" t="s">
        <v>395</v>
      </c>
      <c r="D69" s="178">
        <f>Timplan!F13</f>
        <v>150</v>
      </c>
      <c r="E69" s="178"/>
      <c r="F69" s="141"/>
      <c r="G69" s="127" t="s">
        <v>176</v>
      </c>
      <c r="H69" s="67" t="s">
        <v>170</v>
      </c>
      <c r="I69" s="186" t="s">
        <v>248</v>
      </c>
      <c r="J69" s="144">
        <v>60</v>
      </c>
      <c r="K69" s="145"/>
      <c r="L69" s="141"/>
      <c r="M69" s="160" t="s">
        <v>52</v>
      </c>
      <c r="N69" s="63" t="s">
        <v>68</v>
      </c>
      <c r="O69" s="160" t="s">
        <v>68</v>
      </c>
      <c r="P69" s="132">
        <v>0</v>
      </c>
      <c r="Q69" s="166">
        <f>P69*2</f>
        <v>0</v>
      </c>
      <c r="R69" s="133"/>
      <c r="S69" s="125" t="s">
        <v>103</v>
      </c>
      <c r="T69" s="62" t="s">
        <v>159</v>
      </c>
      <c r="U69" s="160" t="s">
        <v>246</v>
      </c>
      <c r="V69" s="166">
        <f>Timplan!M13</f>
        <v>65</v>
      </c>
    </row>
    <row r="70" spans="1:22" x14ac:dyDescent="0.3">
      <c r="A70" s="127" t="s">
        <v>142</v>
      </c>
      <c r="B70" s="272" t="s">
        <v>183</v>
      </c>
      <c r="C70" s="127" t="s">
        <v>396</v>
      </c>
      <c r="D70" s="178">
        <f>Timplan!F13</f>
        <v>150</v>
      </c>
      <c r="E70" s="178"/>
      <c r="F70" s="141"/>
      <c r="G70" s="127" t="s">
        <v>98</v>
      </c>
      <c r="H70" s="67" t="s">
        <v>212</v>
      </c>
      <c r="I70" s="186" t="s">
        <v>240</v>
      </c>
      <c r="J70" s="144">
        <f>(Timplan!H13+Timplan!I13)-J71</f>
        <v>140</v>
      </c>
      <c r="K70" s="145"/>
      <c r="L70" s="141"/>
      <c r="M70" s="160" t="s">
        <v>52</v>
      </c>
      <c r="N70" s="63" t="s">
        <v>68</v>
      </c>
      <c r="O70" s="160" t="s">
        <v>68</v>
      </c>
      <c r="P70" s="132">
        <v>0</v>
      </c>
      <c r="Q70" s="132">
        <f>P70*2</f>
        <v>0</v>
      </c>
      <c r="R70" s="133"/>
      <c r="S70" s="160" t="s">
        <v>103</v>
      </c>
      <c r="T70" s="62" t="s">
        <v>249</v>
      </c>
      <c r="U70" s="160" t="s">
        <v>247</v>
      </c>
      <c r="V70" s="166">
        <f>Timplan!M13</f>
        <v>65</v>
      </c>
    </row>
    <row r="71" spans="1:22" x14ac:dyDescent="0.3">
      <c r="A71" s="127" t="s">
        <v>143</v>
      </c>
      <c r="B71" s="272" t="s">
        <v>91</v>
      </c>
      <c r="C71" s="127" t="s">
        <v>397</v>
      </c>
      <c r="D71" s="178">
        <f>Timplan!F13</f>
        <v>150</v>
      </c>
      <c r="E71" s="178"/>
      <c r="F71" s="141"/>
      <c r="G71" s="127" t="s">
        <v>176</v>
      </c>
      <c r="H71" s="67" t="s">
        <v>212</v>
      </c>
      <c r="I71" s="186" t="s">
        <v>250</v>
      </c>
      <c r="J71" s="144">
        <v>60</v>
      </c>
      <c r="K71" s="145"/>
      <c r="L71" s="141"/>
      <c r="M71" s="126" t="s">
        <v>52</v>
      </c>
      <c r="N71" s="72" t="s">
        <v>68</v>
      </c>
      <c r="O71" s="126" t="s">
        <v>68</v>
      </c>
      <c r="P71" s="136">
        <v>0</v>
      </c>
      <c r="Q71" s="167">
        <f>P71*2</f>
        <v>0</v>
      </c>
      <c r="R71" s="137"/>
      <c r="S71" s="146" t="s">
        <v>103</v>
      </c>
      <c r="T71" s="63" t="s">
        <v>159</v>
      </c>
      <c r="U71" s="160" t="s">
        <v>248</v>
      </c>
      <c r="V71" s="166">
        <f>Timplan!M13</f>
        <v>65</v>
      </c>
    </row>
    <row r="72" spans="1:22" x14ac:dyDescent="0.3">
      <c r="A72" s="127" t="s">
        <v>144</v>
      </c>
      <c r="B72" s="272" t="s">
        <v>89</v>
      </c>
      <c r="C72" s="127" t="s">
        <v>398</v>
      </c>
      <c r="D72" s="178">
        <f>Timplan!F13</f>
        <v>150</v>
      </c>
      <c r="E72" s="178"/>
      <c r="F72" s="141"/>
      <c r="G72" s="127" t="s">
        <v>176</v>
      </c>
      <c r="H72" s="67" t="s">
        <v>212</v>
      </c>
      <c r="I72" s="186" t="s">
        <v>251</v>
      </c>
      <c r="J72" s="144">
        <v>60</v>
      </c>
      <c r="K72" s="145"/>
      <c r="L72" s="141"/>
      <c r="M72" s="163" t="s">
        <v>138</v>
      </c>
      <c r="N72" s="82" t="s">
        <v>198</v>
      </c>
      <c r="O72" s="168" t="s">
        <v>244</v>
      </c>
      <c r="P72" s="140">
        <f>Timplan!J13</f>
        <v>90</v>
      </c>
      <c r="Q72" s="140"/>
      <c r="R72" s="193"/>
      <c r="S72" s="160" t="s">
        <v>103</v>
      </c>
      <c r="T72" s="63" t="s">
        <v>159</v>
      </c>
      <c r="U72" s="160" t="s">
        <v>250</v>
      </c>
      <c r="V72" s="166">
        <f>Timplan!M13</f>
        <v>65</v>
      </c>
    </row>
    <row r="73" spans="1:22" x14ac:dyDescent="0.3">
      <c r="A73" s="127" t="s">
        <v>379</v>
      </c>
      <c r="B73" s="272" t="s">
        <v>190</v>
      </c>
      <c r="C73" s="127" t="s">
        <v>399</v>
      </c>
      <c r="D73" s="178">
        <v>90</v>
      </c>
      <c r="E73" s="178"/>
      <c r="F73" s="141"/>
      <c r="G73" s="127" t="s">
        <v>98</v>
      </c>
      <c r="H73" s="67" t="s">
        <v>68</v>
      </c>
      <c r="I73" s="186" t="s">
        <v>68</v>
      </c>
      <c r="J73" s="144" t="s">
        <v>68</v>
      </c>
      <c r="K73" s="145"/>
      <c r="L73" s="141"/>
      <c r="M73" s="134" t="s">
        <v>138</v>
      </c>
      <c r="N73" s="68" t="s">
        <v>198</v>
      </c>
      <c r="O73" s="169" t="s">
        <v>246</v>
      </c>
      <c r="P73" s="144">
        <f>Timplan!J13</f>
        <v>90</v>
      </c>
      <c r="Q73" s="144"/>
      <c r="R73" s="185"/>
      <c r="S73" s="160" t="s">
        <v>103</v>
      </c>
      <c r="T73" s="63" t="s">
        <v>159</v>
      </c>
      <c r="U73" s="160" t="s">
        <v>251</v>
      </c>
      <c r="V73" s="166">
        <f>Timplan!M13</f>
        <v>65</v>
      </c>
    </row>
    <row r="74" spans="1:22" x14ac:dyDescent="0.3">
      <c r="A74" s="128" t="s">
        <v>380</v>
      </c>
      <c r="B74" s="271" t="s">
        <v>200</v>
      </c>
      <c r="C74" s="128" t="s">
        <v>400</v>
      </c>
      <c r="D74" s="149">
        <v>60</v>
      </c>
      <c r="E74" s="150"/>
      <c r="F74" s="151"/>
      <c r="G74" s="127" t="s">
        <v>176</v>
      </c>
      <c r="H74" s="67" t="s">
        <v>68</v>
      </c>
      <c r="I74" s="186" t="s">
        <v>68</v>
      </c>
      <c r="J74" s="144" t="s">
        <v>68</v>
      </c>
      <c r="K74" s="145"/>
      <c r="L74" s="141"/>
      <c r="M74" s="134" t="s">
        <v>138</v>
      </c>
      <c r="N74" s="68" t="s">
        <v>198</v>
      </c>
      <c r="O74" s="169" t="s">
        <v>247</v>
      </c>
      <c r="P74" s="144">
        <f>Timplan!J13</f>
        <v>90</v>
      </c>
      <c r="Q74" s="144"/>
      <c r="R74" s="185"/>
      <c r="S74" s="160" t="s">
        <v>103</v>
      </c>
      <c r="T74" s="63" t="s">
        <v>159</v>
      </c>
      <c r="U74" s="160" t="s">
        <v>68</v>
      </c>
      <c r="V74" s="166" t="s">
        <v>68</v>
      </c>
    </row>
    <row r="75" spans="1:22" ht="15" thickBot="1" x14ac:dyDescent="0.35">
      <c r="A75" s="125" t="s">
        <v>252</v>
      </c>
      <c r="B75" s="62" t="s">
        <v>162</v>
      </c>
      <c r="C75" s="125" t="s">
        <v>253</v>
      </c>
      <c r="D75" s="177">
        <v>60</v>
      </c>
      <c r="E75" s="177"/>
      <c r="F75" s="190"/>
      <c r="G75" s="128" t="s">
        <v>176</v>
      </c>
      <c r="H75" s="76" t="s">
        <v>68</v>
      </c>
      <c r="I75" s="187" t="s">
        <v>68</v>
      </c>
      <c r="J75" s="149" t="s">
        <v>68</v>
      </c>
      <c r="K75" s="150"/>
      <c r="L75" s="151"/>
      <c r="M75" s="134" t="s">
        <v>138</v>
      </c>
      <c r="N75" s="68" t="s">
        <v>198</v>
      </c>
      <c r="O75" s="169" t="s">
        <v>248</v>
      </c>
      <c r="P75" s="144">
        <f>Timplan!J13</f>
        <v>90</v>
      </c>
      <c r="Q75" s="144"/>
      <c r="R75" s="185"/>
      <c r="S75" s="243" t="s">
        <v>103</v>
      </c>
      <c r="T75" s="213" t="s">
        <v>159</v>
      </c>
      <c r="U75" s="225" t="s">
        <v>68</v>
      </c>
      <c r="V75" s="229" t="s">
        <v>68</v>
      </c>
    </row>
    <row r="76" spans="1:22" x14ac:dyDescent="0.3">
      <c r="A76" s="125" t="s">
        <v>252</v>
      </c>
      <c r="B76" s="62" t="s">
        <v>159</v>
      </c>
      <c r="C76" s="125" t="s">
        <v>254</v>
      </c>
      <c r="D76" s="177">
        <v>60</v>
      </c>
      <c r="E76" s="177"/>
      <c r="F76" s="191"/>
      <c r="G76" s="125" t="s">
        <v>101</v>
      </c>
      <c r="H76" s="62" t="s">
        <v>162</v>
      </c>
      <c r="I76" s="125" t="s">
        <v>236</v>
      </c>
      <c r="J76" s="177">
        <f>Timplan!L13</f>
        <v>55</v>
      </c>
      <c r="K76" s="177"/>
      <c r="L76" s="190"/>
      <c r="M76" s="134" t="s">
        <v>138</v>
      </c>
      <c r="N76" s="68" t="s">
        <v>198</v>
      </c>
      <c r="O76" s="169" t="s">
        <v>250</v>
      </c>
      <c r="P76" s="144">
        <f>Timplan!J13</f>
        <v>90</v>
      </c>
      <c r="Q76" s="144"/>
      <c r="R76" s="185"/>
      <c r="S76" s="153"/>
      <c r="U76" s="153"/>
      <c r="V76" s="153"/>
    </row>
    <row r="77" spans="1:22" x14ac:dyDescent="0.3">
      <c r="A77" s="125" t="s">
        <v>252</v>
      </c>
      <c r="B77" s="62" t="s">
        <v>193</v>
      </c>
      <c r="C77" s="125" t="s">
        <v>255</v>
      </c>
      <c r="D77" s="177">
        <v>60</v>
      </c>
      <c r="E77" s="177"/>
      <c r="F77" s="191"/>
      <c r="G77" s="125" t="s">
        <v>101</v>
      </c>
      <c r="H77" s="62" t="s">
        <v>162</v>
      </c>
      <c r="I77" s="125" t="s">
        <v>238</v>
      </c>
      <c r="J77" s="177">
        <f>Timplan!L13</f>
        <v>55</v>
      </c>
      <c r="K77" s="177"/>
      <c r="L77" s="191"/>
      <c r="M77" s="134" t="s">
        <v>138</v>
      </c>
      <c r="N77" s="68" t="s">
        <v>198</v>
      </c>
      <c r="O77" s="169" t="s">
        <v>251</v>
      </c>
      <c r="P77" s="144">
        <f>Timplan!J13</f>
        <v>90</v>
      </c>
      <c r="Q77" s="144"/>
      <c r="R77" s="185"/>
      <c r="S77" s="153"/>
      <c r="U77" s="153"/>
      <c r="V77" s="153"/>
    </row>
    <row r="78" spans="1:22" x14ac:dyDescent="0.3">
      <c r="A78" s="125" t="s">
        <v>252</v>
      </c>
      <c r="B78" s="62" t="s">
        <v>200</v>
      </c>
      <c r="C78" s="125" t="s">
        <v>256</v>
      </c>
      <c r="D78" s="177">
        <v>60</v>
      </c>
      <c r="E78" s="177"/>
      <c r="F78" s="191"/>
      <c r="G78" s="160" t="s">
        <v>101</v>
      </c>
      <c r="H78" s="62" t="s">
        <v>162</v>
      </c>
      <c r="I78" s="125" t="s">
        <v>240</v>
      </c>
      <c r="J78" s="177">
        <f>Timplan!L13</f>
        <v>55</v>
      </c>
      <c r="K78" s="177"/>
      <c r="L78" s="191"/>
      <c r="M78" s="134" t="s">
        <v>138</v>
      </c>
      <c r="N78" s="68" t="s">
        <v>68</v>
      </c>
      <c r="O78" s="169" t="s">
        <v>68</v>
      </c>
      <c r="P78" s="144" t="s">
        <v>68</v>
      </c>
      <c r="Q78" s="144"/>
      <c r="R78" s="185"/>
      <c r="S78" s="153"/>
      <c r="U78" s="153"/>
      <c r="V78" s="153"/>
    </row>
    <row r="79" spans="1:22" ht="15" thickBot="1" x14ac:dyDescent="0.35">
      <c r="A79" s="160" t="s">
        <v>252</v>
      </c>
      <c r="B79" s="62" t="s">
        <v>190</v>
      </c>
      <c r="C79" s="160" t="s">
        <v>257</v>
      </c>
      <c r="D79" s="132">
        <v>60</v>
      </c>
      <c r="E79" s="132"/>
      <c r="F79" s="191"/>
      <c r="G79" s="243" t="s">
        <v>101</v>
      </c>
      <c r="H79" s="213" t="s">
        <v>68</v>
      </c>
      <c r="I79" s="225" t="s">
        <v>68</v>
      </c>
      <c r="J79" s="228" t="s">
        <v>68</v>
      </c>
      <c r="K79" s="228"/>
      <c r="L79" s="244"/>
      <c r="M79" s="238" t="s">
        <v>138</v>
      </c>
      <c r="N79" s="209" t="s">
        <v>68</v>
      </c>
      <c r="O79" s="230" t="s">
        <v>68</v>
      </c>
      <c r="P79" s="236" t="s">
        <v>68</v>
      </c>
      <c r="Q79" s="236"/>
      <c r="R79" s="245"/>
      <c r="S79" s="153"/>
      <c r="U79" s="153"/>
      <c r="V79" s="153"/>
    </row>
    <row r="80" spans="1:22" x14ac:dyDescent="0.3">
      <c r="A80" s="160" t="s">
        <v>252</v>
      </c>
      <c r="B80" s="62" t="s">
        <v>205</v>
      </c>
      <c r="C80" s="160" t="s">
        <v>370</v>
      </c>
      <c r="D80" s="132">
        <v>60</v>
      </c>
      <c r="E80" s="132"/>
      <c r="F80" s="191"/>
      <c r="G80" s="153"/>
      <c r="U80" s="153"/>
      <c r="V80" s="153"/>
    </row>
    <row r="81" spans="1:22" ht="15" thickBot="1" x14ac:dyDescent="0.35">
      <c r="A81" s="225" t="s">
        <v>252</v>
      </c>
      <c r="B81" s="213" t="s">
        <v>68</v>
      </c>
      <c r="C81" s="225" t="s">
        <v>68</v>
      </c>
      <c r="D81" s="228" t="s">
        <v>68</v>
      </c>
      <c r="E81" s="228"/>
      <c r="F81" s="244"/>
      <c r="G81" s="153"/>
      <c r="U81" s="153"/>
      <c r="V81" s="153"/>
    </row>
    <row r="82" spans="1:22" x14ac:dyDescent="0.3">
      <c r="U82" s="153"/>
      <c r="V82" s="153"/>
    </row>
    <row r="83" spans="1:22" ht="15" thickBot="1" x14ac:dyDescent="0.35">
      <c r="U83" s="153"/>
      <c r="V83" s="153"/>
    </row>
    <row r="84" spans="1:22" ht="15" thickBot="1" x14ac:dyDescent="0.35">
      <c r="U84" s="173" t="s">
        <v>258</v>
      </c>
      <c r="V84" s="174">
        <f>SUM(D56:D81)+SUM(J56:J79)+SUM(P56:P79)+SUM(V56:V75)</f>
        <v>6240</v>
      </c>
    </row>
  </sheetData>
  <conditionalFormatting sqref="T14:T21 N2:N3 N6:N7 N10:N11 N16:N17 H22:H25 B2:B17 B75:B81 H56:H79">
    <cfRule type="containsBlanks" dxfId="37" priority="101">
      <formula>LEN(TRIM(B2))=0</formula>
    </cfRule>
    <cfRule type="colorScale" priority="102">
      <colorScale>
        <cfvo type="formula" val="(omtom)"/>
        <cfvo type="formula" val="(omvärde)"/>
        <color rgb="FFFF7128"/>
        <color rgb="FF00B050"/>
      </colorScale>
    </cfRule>
  </conditionalFormatting>
  <conditionalFormatting sqref="H2:H21">
    <cfRule type="containsBlanks" dxfId="36" priority="99">
      <formula>LEN(TRIM(H2))=0</formula>
    </cfRule>
    <cfRule type="colorScale" priority="100">
      <colorScale>
        <cfvo type="formula" val="(omtom)"/>
        <cfvo type="formula" val="(omvärde)"/>
        <color rgb="FFFF7128"/>
        <color rgb="FF00B050"/>
      </colorScale>
    </cfRule>
  </conditionalFormatting>
  <conditionalFormatting sqref="B30:B48">
    <cfRule type="containsBlanks" dxfId="35" priority="95">
      <formula>LEN(TRIM(B30))=0</formula>
    </cfRule>
    <cfRule type="colorScale" priority="96">
      <colorScale>
        <cfvo type="formula" val="(omtom)"/>
        <cfvo type="formula" val="(omvärde)"/>
        <color rgb="FFFF7128"/>
        <color rgb="FF00B050"/>
      </colorScale>
    </cfRule>
  </conditionalFormatting>
  <conditionalFormatting sqref="H30:H41">
    <cfRule type="containsBlanks" dxfId="34" priority="93">
      <formula>LEN(TRIM(H30))=0</formula>
    </cfRule>
    <cfRule type="colorScale" priority="94">
      <colorScale>
        <cfvo type="formula" val="(omtom)"/>
        <cfvo type="formula" val="(omvärde)"/>
        <color rgb="FFFF7128"/>
        <color rgb="FF00B050"/>
      </colorScale>
    </cfRule>
  </conditionalFormatting>
  <conditionalFormatting sqref="H42:H49">
    <cfRule type="containsBlanks" dxfId="33" priority="75">
      <formula>LEN(TRIM(H42))=0</formula>
    </cfRule>
    <cfRule type="colorScale" priority="76">
      <colorScale>
        <cfvo type="formula" val="(omtom)"/>
        <cfvo type="formula" val="(omvärde)"/>
        <color rgb="FFFF7128"/>
        <color rgb="FF00B050"/>
      </colorScale>
    </cfRule>
  </conditionalFormatting>
  <conditionalFormatting sqref="N4:N5">
    <cfRule type="containsBlanks" dxfId="32" priority="61">
      <formula>LEN(TRIM(N4))=0</formula>
    </cfRule>
    <cfRule type="colorScale" priority="62">
      <colorScale>
        <cfvo type="formula" val="(omtom)"/>
        <cfvo type="formula" val="(omvärde)"/>
        <color rgb="FFFF7128"/>
        <color rgb="FF00B050"/>
      </colorScale>
    </cfRule>
  </conditionalFormatting>
  <conditionalFormatting sqref="N8:N9">
    <cfRule type="containsBlanks" dxfId="31" priority="59">
      <formula>LEN(TRIM(N8))=0</formula>
    </cfRule>
    <cfRule type="colorScale" priority="60">
      <colorScale>
        <cfvo type="formula" val="(omtom)"/>
        <cfvo type="formula" val="(omvärde)"/>
        <color rgb="FFFF7128"/>
        <color rgb="FF00B050"/>
      </colorScale>
    </cfRule>
  </conditionalFormatting>
  <conditionalFormatting sqref="N12:N13">
    <cfRule type="containsBlanks" dxfId="30" priority="57">
      <formula>LEN(TRIM(N12))=0</formula>
    </cfRule>
    <cfRule type="colorScale" priority="58">
      <colorScale>
        <cfvo type="formula" val="(omtom)"/>
        <cfvo type="formula" val="(omvärde)"/>
        <color rgb="FFFF7128"/>
        <color rgb="FF00B050"/>
      </colorScale>
    </cfRule>
  </conditionalFormatting>
  <conditionalFormatting sqref="N14:N15">
    <cfRule type="containsBlanks" dxfId="29" priority="55">
      <formula>LEN(TRIM(N14))=0</formula>
    </cfRule>
    <cfRule type="colorScale" priority="56">
      <colorScale>
        <cfvo type="formula" val="(omtom)"/>
        <cfvo type="formula" val="(omvärde)"/>
        <color rgb="FFFF7128"/>
        <color rgb="FF00B050"/>
      </colorScale>
    </cfRule>
  </conditionalFormatting>
  <conditionalFormatting sqref="N30:N31 N34:N35 N38:N39 N44:N45">
    <cfRule type="containsBlanks" dxfId="28" priority="53">
      <formula>LEN(TRIM(N30))=0</formula>
    </cfRule>
    <cfRule type="colorScale" priority="54">
      <colorScale>
        <cfvo type="formula" val="(omtom)"/>
        <cfvo type="formula" val="(omvärde)"/>
        <color rgb="FFFF7128"/>
        <color rgb="FF00B050"/>
      </colorScale>
    </cfRule>
  </conditionalFormatting>
  <conditionalFormatting sqref="N32:N33">
    <cfRule type="containsBlanks" dxfId="27" priority="51">
      <formula>LEN(TRIM(N32))=0</formula>
    </cfRule>
    <cfRule type="colorScale" priority="52">
      <colorScale>
        <cfvo type="formula" val="(omtom)"/>
        <cfvo type="formula" val="(omvärde)"/>
        <color rgb="FFFF7128"/>
        <color rgb="FF00B050"/>
      </colorScale>
    </cfRule>
  </conditionalFormatting>
  <conditionalFormatting sqref="N36:N37">
    <cfRule type="containsBlanks" dxfId="26" priority="49">
      <formula>LEN(TRIM(N36))=0</formula>
    </cfRule>
    <cfRule type="colorScale" priority="50">
      <colorScale>
        <cfvo type="formula" val="(omtom)"/>
        <cfvo type="formula" val="(omvärde)"/>
        <color rgb="FFFF7128"/>
        <color rgb="FF00B050"/>
      </colorScale>
    </cfRule>
  </conditionalFormatting>
  <conditionalFormatting sqref="N40:N41">
    <cfRule type="containsBlanks" dxfId="25" priority="47">
      <formula>LEN(TRIM(N40))=0</formula>
    </cfRule>
    <cfRule type="colorScale" priority="48">
      <colorScale>
        <cfvo type="formula" val="(omtom)"/>
        <cfvo type="formula" val="(omvärde)"/>
        <color rgb="FFFF7128"/>
        <color rgb="FF00B050"/>
      </colorScale>
    </cfRule>
  </conditionalFormatting>
  <conditionalFormatting sqref="N42:N43">
    <cfRule type="containsBlanks" dxfId="24" priority="45">
      <formula>LEN(TRIM(N42))=0</formula>
    </cfRule>
    <cfRule type="colorScale" priority="46">
      <colorScale>
        <cfvo type="formula" val="(omtom)"/>
        <cfvo type="formula" val="(omvärde)"/>
        <color rgb="FFFF7128"/>
        <color rgb="FF00B050"/>
      </colorScale>
    </cfRule>
  </conditionalFormatting>
  <conditionalFormatting sqref="B49:B52">
    <cfRule type="containsBlanks" dxfId="23" priority="43">
      <formula>LEN(TRIM(B49))=0</formula>
    </cfRule>
    <cfRule type="colorScale" priority="44">
      <colorScale>
        <cfvo type="formula" val="(omtom)"/>
        <cfvo type="formula" val="(omvärde)"/>
        <color rgb="FFFF7128"/>
        <color rgb="FF00B050"/>
      </colorScale>
    </cfRule>
  </conditionalFormatting>
  <conditionalFormatting sqref="T42:T49">
    <cfRule type="containsBlanks" dxfId="22" priority="41">
      <formula>LEN(TRIM(T42))=0</formula>
    </cfRule>
    <cfRule type="colorScale" priority="42">
      <colorScale>
        <cfvo type="formula" val="(omtom)"/>
        <cfvo type="formula" val="(omvärde)"/>
        <color rgb="FFFF7128"/>
        <color rgb="FF00B050"/>
      </colorScale>
    </cfRule>
  </conditionalFormatting>
  <conditionalFormatting sqref="B56:B74">
    <cfRule type="containsBlanks" dxfId="21" priority="39">
      <formula>LEN(TRIM(B56))=0</formula>
    </cfRule>
    <cfRule type="colorScale" priority="40">
      <colorScale>
        <cfvo type="formula" val="(omtom)"/>
        <cfvo type="formula" val="(omvärde)"/>
        <color rgb="FFFF7128"/>
        <color rgb="FF00B050"/>
      </colorScale>
    </cfRule>
  </conditionalFormatting>
  <conditionalFormatting sqref="T68:T75">
    <cfRule type="containsBlanks" dxfId="20" priority="37">
      <formula>LEN(TRIM(T68))=0</formula>
    </cfRule>
    <cfRule type="colorScale" priority="38">
      <colorScale>
        <cfvo type="formula" val="(omtom)"/>
        <cfvo type="formula" val="(omvärde)"/>
        <color rgb="FFFF7128"/>
        <color rgb="FF00B050"/>
      </colorScale>
    </cfRule>
  </conditionalFormatting>
  <conditionalFormatting sqref="N56:N57 N60:N61 N64:N65 N70:N71">
    <cfRule type="containsBlanks" dxfId="19" priority="35">
      <formula>LEN(TRIM(N56))=0</formula>
    </cfRule>
    <cfRule type="colorScale" priority="36">
      <colorScale>
        <cfvo type="formula" val="(omtom)"/>
        <cfvo type="formula" val="(omvärde)"/>
        <color rgb="FFFF7128"/>
        <color rgb="FF00B050"/>
      </colorScale>
    </cfRule>
  </conditionalFormatting>
  <conditionalFormatting sqref="N58:N59">
    <cfRule type="containsBlanks" dxfId="18" priority="33">
      <formula>LEN(TRIM(N58))=0</formula>
    </cfRule>
    <cfRule type="colorScale" priority="34">
      <colorScale>
        <cfvo type="formula" val="(omtom)"/>
        <cfvo type="formula" val="(omvärde)"/>
        <color rgb="FFFF7128"/>
        <color rgb="FF00B050"/>
      </colorScale>
    </cfRule>
  </conditionalFormatting>
  <conditionalFormatting sqref="N62:N63">
    <cfRule type="containsBlanks" dxfId="17" priority="31">
      <formula>LEN(TRIM(N62))=0</formula>
    </cfRule>
    <cfRule type="colorScale" priority="32">
      <colorScale>
        <cfvo type="formula" val="(omtom)"/>
        <cfvo type="formula" val="(omvärde)"/>
        <color rgb="FFFF7128"/>
        <color rgb="FF00B050"/>
      </colorScale>
    </cfRule>
  </conditionalFormatting>
  <conditionalFormatting sqref="N66:N67">
    <cfRule type="containsBlanks" dxfId="16" priority="29">
      <formula>LEN(TRIM(N66))=0</formula>
    </cfRule>
    <cfRule type="colorScale" priority="30">
      <colorScale>
        <cfvo type="formula" val="(omtom)"/>
        <cfvo type="formula" val="(omvärde)"/>
        <color rgb="FFFF7128"/>
        <color rgb="FF00B050"/>
      </colorScale>
    </cfRule>
  </conditionalFormatting>
  <conditionalFormatting sqref="N68:N69">
    <cfRule type="containsBlanks" dxfId="15" priority="27">
      <formula>LEN(TRIM(N68))=0</formula>
    </cfRule>
    <cfRule type="colorScale" priority="28">
      <colorScale>
        <cfvo type="formula" val="(omtom)"/>
        <cfvo type="formula" val="(omvärde)"/>
        <color rgb="FFFF7128"/>
        <color rgb="FF00B050"/>
      </colorScale>
    </cfRule>
  </conditionalFormatting>
  <conditionalFormatting sqref="AL2">
    <cfRule type="cellIs" dxfId="14" priority="24" operator="greaterThan">
      <formula>20</formula>
    </cfRule>
    <cfRule type="cellIs" dxfId="13" priority="25" operator="lessThan">
      <formula>0</formula>
    </cfRule>
  </conditionalFormatting>
  <conditionalFormatting sqref="AJ2:AJ32">
    <cfRule type="cellIs" dxfId="12" priority="21" operator="between">
      <formula>-19</formula>
      <formula>20</formula>
    </cfRule>
    <cfRule type="cellIs" dxfId="11" priority="22" operator="greaterThan">
      <formula>21</formula>
    </cfRule>
    <cfRule type="cellIs" dxfId="10" priority="23" operator="lessThan">
      <formula>-20</formula>
    </cfRule>
  </conditionalFormatting>
  <conditionalFormatting sqref="T2:T13">
    <cfRule type="containsBlanks" dxfId="9" priority="19">
      <formula>LEN(TRIM(T2))=0</formula>
    </cfRule>
    <cfRule type="colorScale" priority="20">
      <colorScale>
        <cfvo type="formula" val="(omtom)"/>
        <cfvo type="formula" val="(omvärde)"/>
        <color rgb="FFFF7128"/>
        <color rgb="FF00B050"/>
      </colorScale>
    </cfRule>
  </conditionalFormatting>
  <conditionalFormatting sqref="N18:N25">
    <cfRule type="containsBlanks" dxfId="8" priority="17">
      <formula>LEN(TRIM(N18))=0</formula>
    </cfRule>
    <cfRule type="colorScale" priority="18">
      <colorScale>
        <cfvo type="formula" val="(omtom)"/>
        <cfvo type="formula" val="(omvärde)"/>
        <color rgb="FFFF7128"/>
        <color rgb="FF00B050"/>
      </colorScale>
    </cfRule>
  </conditionalFormatting>
  <conditionalFormatting sqref="B18:B19 B23:B24">
    <cfRule type="containsBlanks" dxfId="7" priority="15">
      <formula>LEN(TRIM(B18))=0</formula>
    </cfRule>
    <cfRule type="colorScale" priority="16">
      <colorScale>
        <cfvo type="formula" val="(omtom)"/>
        <cfvo type="formula" val="(omvärde)"/>
        <color rgb="FFFF7128"/>
        <color rgb="FF00B050"/>
      </colorScale>
    </cfRule>
  </conditionalFormatting>
  <conditionalFormatting sqref="B20:B21">
    <cfRule type="containsBlanks" dxfId="6" priority="13">
      <formula>LEN(TRIM(B20))=0</formula>
    </cfRule>
    <cfRule type="colorScale" priority="14">
      <colorScale>
        <cfvo type="formula" val="(omtom)"/>
        <cfvo type="formula" val="(omvärde)"/>
        <color rgb="FFFF7128"/>
        <color rgb="FF00B050"/>
      </colorScale>
    </cfRule>
  </conditionalFormatting>
  <conditionalFormatting sqref="B22">
    <cfRule type="containsBlanks" dxfId="5" priority="11">
      <formula>LEN(TRIM(B22))=0</formula>
    </cfRule>
    <cfRule type="colorScale" priority="12">
      <colorScale>
        <cfvo type="formula" val="(omtom)"/>
        <cfvo type="formula" val="(omvärde)"/>
        <color rgb="FFFF7128"/>
        <color rgb="FF00B050"/>
      </colorScale>
    </cfRule>
  </conditionalFormatting>
  <conditionalFormatting sqref="T22:T25">
    <cfRule type="containsBlanks" dxfId="4" priority="9">
      <formula>LEN(TRIM(T22))=0</formula>
    </cfRule>
    <cfRule type="colorScale" priority="10">
      <colorScale>
        <cfvo type="formula" val="(omtom)"/>
        <cfvo type="formula" val="(omvärde)"/>
        <color rgb="FFFF7128"/>
        <color rgb="FF00B050"/>
      </colorScale>
    </cfRule>
  </conditionalFormatting>
  <conditionalFormatting sqref="T30:T41">
    <cfRule type="containsBlanks" dxfId="3" priority="7">
      <formula>LEN(TRIM(T30))=0</formula>
    </cfRule>
    <cfRule type="colorScale" priority="8">
      <colorScale>
        <cfvo type="formula" val="(omtom)"/>
        <cfvo type="formula" val="(omvärde)"/>
        <color rgb="FFFF7128"/>
        <color rgb="FF00B050"/>
      </colorScale>
    </cfRule>
  </conditionalFormatting>
  <conditionalFormatting sqref="N46:N49">
    <cfRule type="containsBlanks" dxfId="2" priority="5">
      <formula>LEN(TRIM(N46))=0</formula>
    </cfRule>
    <cfRule type="colorScale" priority="6">
      <colorScale>
        <cfvo type="formula" val="(omtom)"/>
        <cfvo type="formula" val="(omvärde)"/>
        <color rgb="FFFF7128"/>
        <color rgb="FF00B050"/>
      </colorScale>
    </cfRule>
  </conditionalFormatting>
  <conditionalFormatting sqref="T56:T67">
    <cfRule type="containsBlanks" dxfId="1" priority="3">
      <formula>LEN(TRIM(T56))=0</formula>
    </cfRule>
    <cfRule type="colorScale" priority="4">
      <colorScale>
        <cfvo type="formula" val="(omtom)"/>
        <cfvo type="formula" val="(omvärde)"/>
        <color rgb="FFFF7128"/>
        <color rgb="FF00B050"/>
      </colorScale>
    </cfRule>
  </conditionalFormatting>
  <conditionalFormatting sqref="N72:N79">
    <cfRule type="containsBlanks" dxfId="0" priority="1">
      <formula>LEN(TRIM(N72))=0</formula>
    </cfRule>
    <cfRule type="colorScale" priority="2">
      <colorScale>
        <cfvo type="formula" val="(omtom)"/>
        <cfvo type="formula" val="(omvärde)"/>
        <color rgb="FFFF7128"/>
        <color rgb="FF00B050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24"/>
  <sheetViews>
    <sheetView workbookViewId="0">
      <selection activeCell="I4" sqref="I4"/>
    </sheetView>
  </sheetViews>
  <sheetFormatPr defaultRowHeight="14.4" x14ac:dyDescent="0.3"/>
  <cols>
    <col min="1" max="1" width="13.5546875" bestFit="1" customWidth="1"/>
    <col min="7" max="7" width="5.44140625" customWidth="1"/>
    <col min="8" max="8" width="10.88671875" bestFit="1" customWidth="1"/>
    <col min="15" max="15" width="10.88671875" bestFit="1" customWidth="1"/>
  </cols>
  <sheetData>
    <row r="2" spans="1:20" x14ac:dyDescent="0.3">
      <c r="I2" s="49" t="s">
        <v>259</v>
      </c>
      <c r="J2" s="49"/>
      <c r="K2" s="49" t="s">
        <v>260</v>
      </c>
      <c r="L2" s="49"/>
      <c r="M2" s="114" t="s">
        <v>261</v>
      </c>
      <c r="P2" s="49" t="s">
        <v>259</v>
      </c>
      <c r="Q2" s="49"/>
      <c r="R2" s="49" t="s">
        <v>260</v>
      </c>
      <c r="S2" s="49"/>
      <c r="T2" s="114" t="s">
        <v>261</v>
      </c>
    </row>
    <row r="3" spans="1:20" x14ac:dyDescent="0.3">
      <c r="B3" s="47" t="s">
        <v>259</v>
      </c>
      <c r="C3" s="47"/>
      <c r="D3" s="47" t="s">
        <v>260</v>
      </c>
      <c r="E3" s="47"/>
      <c r="F3" s="48" t="s">
        <v>261</v>
      </c>
      <c r="H3" s="49" t="s">
        <v>262</v>
      </c>
      <c r="I3" s="33">
        <v>60</v>
      </c>
      <c r="J3" s="33"/>
      <c r="K3" s="33">
        <v>60</v>
      </c>
      <c r="L3" s="33"/>
      <c r="M3" s="33">
        <v>100</v>
      </c>
      <c r="O3" s="49" t="s">
        <v>263</v>
      </c>
      <c r="P3" s="33">
        <v>60</v>
      </c>
      <c r="Q3" s="33"/>
      <c r="R3" s="33">
        <v>60</v>
      </c>
      <c r="S3" s="33"/>
      <c r="T3" s="33">
        <v>60</v>
      </c>
    </row>
    <row r="4" spans="1:20" x14ac:dyDescent="0.3">
      <c r="A4" s="49" t="s">
        <v>264</v>
      </c>
      <c r="B4" s="33">
        <v>60</v>
      </c>
      <c r="C4" s="33"/>
      <c r="D4" s="33">
        <v>110</v>
      </c>
      <c r="E4" s="33"/>
      <c r="F4" s="37">
        <v>100</v>
      </c>
      <c r="H4" t="s">
        <v>265</v>
      </c>
      <c r="I4">
        <v>-40</v>
      </c>
      <c r="K4" s="41">
        <v>0</v>
      </c>
      <c r="M4" s="42">
        <v>0</v>
      </c>
      <c r="O4" t="s">
        <v>265</v>
      </c>
      <c r="P4">
        <v>-40</v>
      </c>
      <c r="R4" s="41">
        <v>0</v>
      </c>
      <c r="T4" s="41">
        <v>0</v>
      </c>
    </row>
    <row r="5" spans="1:20" x14ac:dyDescent="0.3">
      <c r="A5" t="s">
        <v>265</v>
      </c>
      <c r="B5">
        <v>-40</v>
      </c>
      <c r="D5">
        <v>0</v>
      </c>
      <c r="F5" s="36">
        <v>0</v>
      </c>
      <c r="H5" t="s">
        <v>266</v>
      </c>
      <c r="I5">
        <v>-40</v>
      </c>
      <c r="K5">
        <v>0</v>
      </c>
      <c r="M5">
        <v>-40</v>
      </c>
      <c r="O5" t="s">
        <v>266</v>
      </c>
      <c r="P5">
        <v>-40</v>
      </c>
      <c r="R5">
        <v>0</v>
      </c>
      <c r="T5">
        <v>-40</v>
      </c>
    </row>
    <row r="6" spans="1:20" x14ac:dyDescent="0.3">
      <c r="A6" t="s">
        <v>266</v>
      </c>
      <c r="B6">
        <v>-40</v>
      </c>
      <c r="D6">
        <v>0</v>
      </c>
      <c r="F6" s="36">
        <v>-40</v>
      </c>
      <c r="H6" s="1" t="s">
        <v>267</v>
      </c>
      <c r="I6" s="1">
        <v>0</v>
      </c>
      <c r="J6" s="1"/>
      <c r="K6" s="1">
        <v>0</v>
      </c>
      <c r="L6" s="1"/>
      <c r="M6" s="1">
        <v>-60</v>
      </c>
      <c r="O6" s="1" t="s">
        <v>267</v>
      </c>
      <c r="P6" s="1">
        <v>0</v>
      </c>
      <c r="Q6" s="1"/>
      <c r="R6" s="1">
        <v>0</v>
      </c>
      <c r="S6" s="1"/>
      <c r="T6" s="1">
        <v>-60</v>
      </c>
    </row>
    <row r="7" spans="1:20" x14ac:dyDescent="0.3">
      <c r="A7" s="33" t="s">
        <v>267</v>
      </c>
      <c r="B7" s="33">
        <v>0</v>
      </c>
      <c r="C7" s="33"/>
      <c r="D7" s="33">
        <v>0</v>
      </c>
      <c r="E7" s="33"/>
      <c r="F7" s="37">
        <v>-60</v>
      </c>
      <c r="H7" s="34" t="s">
        <v>268</v>
      </c>
      <c r="I7" s="33">
        <v>0</v>
      </c>
      <c r="J7" s="33"/>
      <c r="K7" s="4">
        <f>B8</f>
        <v>-20</v>
      </c>
      <c r="L7" s="33"/>
      <c r="M7" s="40">
        <f>D8</f>
        <v>90</v>
      </c>
      <c r="O7" s="34" t="s">
        <v>268</v>
      </c>
      <c r="P7" s="33">
        <v>0</v>
      </c>
      <c r="Q7" s="33"/>
      <c r="R7" s="46">
        <f>I8</f>
        <v>-20</v>
      </c>
      <c r="S7" s="33"/>
      <c r="T7" s="44">
        <f>K8</f>
        <v>40</v>
      </c>
    </row>
    <row r="8" spans="1:20" x14ac:dyDescent="0.3">
      <c r="A8" s="2" t="s">
        <v>269</v>
      </c>
      <c r="B8" s="3">
        <v>-20</v>
      </c>
      <c r="D8" s="39">
        <v>90</v>
      </c>
      <c r="F8" s="38">
        <v>0</v>
      </c>
      <c r="H8" s="2" t="s">
        <v>270</v>
      </c>
      <c r="I8" s="45">
        <f>SUM(I3:I7)</f>
        <v>-20</v>
      </c>
      <c r="K8" s="43">
        <f>SUM(K3:K7)</f>
        <v>40</v>
      </c>
      <c r="M8" s="42">
        <f>SUM(M3:M7)</f>
        <v>90</v>
      </c>
      <c r="O8" s="2" t="s">
        <v>270</v>
      </c>
      <c r="P8" s="45">
        <f>SUM(P3:P7)</f>
        <v>-20</v>
      </c>
      <c r="R8" s="43">
        <f>SUM(R3:R7)</f>
        <v>40</v>
      </c>
      <c r="T8" s="38">
        <f>SUM(T3:T7)</f>
        <v>0</v>
      </c>
    </row>
    <row r="13" spans="1:20" x14ac:dyDescent="0.3">
      <c r="B13" s="49" t="s">
        <v>259</v>
      </c>
      <c r="C13" s="49"/>
      <c r="D13" s="49" t="s">
        <v>260</v>
      </c>
      <c r="E13" s="49"/>
      <c r="F13" s="114" t="s">
        <v>261</v>
      </c>
    </row>
    <row r="14" spans="1:20" x14ac:dyDescent="0.3">
      <c r="A14" s="49" t="s">
        <v>271</v>
      </c>
      <c r="B14" s="33">
        <v>60</v>
      </c>
      <c r="C14" s="33"/>
      <c r="D14" s="33">
        <v>60</v>
      </c>
      <c r="E14" s="33"/>
      <c r="F14" s="33">
        <v>60</v>
      </c>
    </row>
    <row r="15" spans="1:20" x14ac:dyDescent="0.3">
      <c r="A15" t="s">
        <v>265</v>
      </c>
      <c r="B15">
        <v>-40</v>
      </c>
      <c r="D15" s="41">
        <v>0</v>
      </c>
      <c r="F15" s="41">
        <v>0</v>
      </c>
    </row>
    <row r="16" spans="1:20" x14ac:dyDescent="0.3">
      <c r="A16" t="s">
        <v>266</v>
      </c>
      <c r="B16">
        <v>-40</v>
      </c>
      <c r="D16">
        <v>0</v>
      </c>
      <c r="F16">
        <v>-40</v>
      </c>
    </row>
    <row r="17" spans="1:6" x14ac:dyDescent="0.3">
      <c r="A17" s="1" t="s">
        <v>267</v>
      </c>
      <c r="B17" s="1">
        <v>0</v>
      </c>
      <c r="C17" s="1"/>
      <c r="D17" s="1">
        <v>0</v>
      </c>
      <c r="E17" s="1"/>
      <c r="F17" s="1">
        <v>-60</v>
      </c>
    </row>
    <row r="18" spans="1:6" x14ac:dyDescent="0.3">
      <c r="A18" s="34" t="s">
        <v>268</v>
      </c>
      <c r="B18" s="33">
        <v>0</v>
      </c>
      <c r="C18" s="33"/>
      <c r="D18" s="46">
        <f>P8</f>
        <v>-20</v>
      </c>
      <c r="E18" s="33"/>
      <c r="F18" s="44">
        <f>R8</f>
        <v>40</v>
      </c>
    </row>
    <row r="19" spans="1:6" x14ac:dyDescent="0.3">
      <c r="A19" s="2" t="s">
        <v>270</v>
      </c>
      <c r="B19" s="2">
        <f>SUM(B14:B18)</f>
        <v>-20</v>
      </c>
      <c r="D19" s="2">
        <f>SUM(D14:D18)</f>
        <v>40</v>
      </c>
      <c r="F19" s="38">
        <f>SUM(F14:F18)</f>
        <v>0</v>
      </c>
    </row>
    <row r="22" spans="1:6" x14ac:dyDescent="0.3">
      <c r="A22" t="s">
        <v>272</v>
      </c>
      <c r="B22">
        <v>1440</v>
      </c>
      <c r="C22" t="s">
        <v>273</v>
      </c>
    </row>
    <row r="23" spans="1:6" x14ac:dyDescent="0.3">
      <c r="B23">
        <v>36</v>
      </c>
      <c r="C23" t="s">
        <v>274</v>
      </c>
    </row>
    <row r="24" spans="1:6" x14ac:dyDescent="0.3">
      <c r="B24">
        <f>B22/B23</f>
        <v>40</v>
      </c>
      <c r="C24" t="s">
        <v>275</v>
      </c>
    </row>
  </sheetData>
  <sheetProtection algorithmName="SHA-512" hashValue="hqzE7YOKkKOIARu+NRoZz8ODaa3oTv4yT8wercK4CmLcDxZz33eTbA2Y9lMi5XCx1UrM+EpTyeSw36lfbGx4kg==" saltValue="t/XM298um/M5jVSrRhjkB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1"/>
  <sheetViews>
    <sheetView workbookViewId="0">
      <selection activeCell="J10" sqref="J10"/>
    </sheetView>
  </sheetViews>
  <sheetFormatPr defaultRowHeight="14.4" x14ac:dyDescent="0.3"/>
  <cols>
    <col min="1" max="1" width="2.109375" customWidth="1"/>
    <col min="2" max="2" width="10.88671875" customWidth="1"/>
    <col min="3" max="15" width="4.5546875" customWidth="1"/>
    <col min="16" max="16" width="0.5546875" customWidth="1"/>
    <col min="17" max="18" width="5.5546875" style="7" customWidth="1"/>
    <col min="19" max="19" width="1.5546875" customWidth="1"/>
    <col min="20" max="20" width="11.88671875" bestFit="1" customWidth="1"/>
  </cols>
  <sheetData>
    <row r="1" spans="1:21" ht="20.399999999999999" x14ac:dyDescent="0.35">
      <c r="B1" s="5" t="s">
        <v>276</v>
      </c>
      <c r="H1" t="s">
        <v>277</v>
      </c>
      <c r="K1" s="6" t="s">
        <v>278</v>
      </c>
      <c r="M1" t="s">
        <v>279</v>
      </c>
    </row>
    <row r="2" spans="1:21" x14ac:dyDescent="0.3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21" x14ac:dyDescent="0.3">
      <c r="A3" s="9"/>
      <c r="C3" s="275" t="s">
        <v>280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10"/>
      <c r="Q3" s="275" t="s">
        <v>281</v>
      </c>
      <c r="R3" s="275"/>
    </row>
    <row r="4" spans="1:21" s="10" customFormat="1" ht="15" customHeight="1" x14ac:dyDescent="0.2">
      <c r="C4" s="11" t="s">
        <v>282</v>
      </c>
      <c r="D4" s="11" t="s">
        <v>283</v>
      </c>
      <c r="E4" s="12" t="s">
        <v>284</v>
      </c>
      <c r="F4" s="11" t="s">
        <v>285</v>
      </c>
      <c r="G4" s="11" t="s">
        <v>286</v>
      </c>
      <c r="H4" s="12" t="s">
        <v>287</v>
      </c>
      <c r="I4" s="12" t="s">
        <v>288</v>
      </c>
      <c r="J4" s="13" t="s">
        <v>289</v>
      </c>
      <c r="K4" s="13" t="s">
        <v>290</v>
      </c>
      <c r="L4" s="13" t="s">
        <v>291</v>
      </c>
      <c r="M4" s="13" t="s">
        <v>292</v>
      </c>
      <c r="N4" s="13" t="s">
        <v>293</v>
      </c>
      <c r="O4" s="14" t="s">
        <v>294</v>
      </c>
      <c r="P4" s="15"/>
      <c r="Q4" s="16" t="s">
        <v>295</v>
      </c>
      <c r="R4" s="16" t="s">
        <v>296</v>
      </c>
      <c r="S4" s="17"/>
      <c r="T4" s="18" t="s">
        <v>297</v>
      </c>
      <c r="U4" s="17"/>
    </row>
    <row r="5" spans="1:21" s="10" customFormat="1" x14ac:dyDescent="0.2">
      <c r="B5" s="19" t="s">
        <v>298</v>
      </c>
      <c r="C5" s="20">
        <v>410</v>
      </c>
      <c r="D5" s="20"/>
      <c r="E5" s="20">
        <v>240</v>
      </c>
      <c r="F5" s="20"/>
      <c r="G5" s="20">
        <v>100</v>
      </c>
      <c r="H5" s="20">
        <v>60</v>
      </c>
      <c r="I5" s="20"/>
      <c r="J5" s="20"/>
      <c r="K5" s="20">
        <v>100</v>
      </c>
      <c r="L5" s="20">
        <v>40</v>
      </c>
      <c r="M5" s="20">
        <v>40</v>
      </c>
      <c r="N5" s="20"/>
      <c r="O5" s="20"/>
      <c r="P5" s="15"/>
      <c r="Q5" s="21">
        <f>SUM(C5:O5)</f>
        <v>990</v>
      </c>
      <c r="R5" s="22">
        <f>Q5/60</f>
        <v>16.5</v>
      </c>
      <c r="S5" s="17"/>
      <c r="T5" s="23" t="s">
        <v>299</v>
      </c>
      <c r="U5" s="24">
        <v>230</v>
      </c>
    </row>
    <row r="6" spans="1:21" s="10" customFormat="1" x14ac:dyDescent="0.2">
      <c r="B6" s="19" t="s">
        <v>300</v>
      </c>
      <c r="C6" s="20">
        <v>380</v>
      </c>
      <c r="D6" s="20">
        <v>50</v>
      </c>
      <c r="E6" s="20">
        <v>240</v>
      </c>
      <c r="F6" s="20"/>
      <c r="G6" s="20">
        <v>120</v>
      </c>
      <c r="H6" s="20">
        <v>90</v>
      </c>
      <c r="I6" s="20">
        <v>30</v>
      </c>
      <c r="J6" s="20"/>
      <c r="K6" s="20">
        <v>100</v>
      </c>
      <c r="L6" s="20"/>
      <c r="M6" s="20">
        <v>40</v>
      </c>
      <c r="N6" s="20"/>
      <c r="O6" s="20"/>
      <c r="P6" s="15"/>
      <c r="Q6" s="21">
        <f t="shared" ref="Q6:Q13" si="0">SUM(C6:O6)</f>
        <v>1050</v>
      </c>
      <c r="R6" s="22">
        <f t="shared" ref="R6:R13" si="1">Q6/60</f>
        <v>17.5</v>
      </c>
      <c r="S6" s="17"/>
      <c r="T6" s="23" t="s">
        <v>301</v>
      </c>
      <c r="U6" s="24">
        <v>118</v>
      </c>
    </row>
    <row r="7" spans="1:21" s="10" customFormat="1" x14ac:dyDescent="0.2">
      <c r="B7" s="19" t="s">
        <v>302</v>
      </c>
      <c r="C7" s="20">
        <v>360</v>
      </c>
      <c r="D7" s="20">
        <v>55</v>
      </c>
      <c r="E7" s="20">
        <v>230</v>
      </c>
      <c r="F7" s="20"/>
      <c r="G7" s="20">
        <v>120</v>
      </c>
      <c r="H7" s="20">
        <v>90</v>
      </c>
      <c r="I7" s="20">
        <v>50</v>
      </c>
      <c r="J7" s="20"/>
      <c r="K7" s="20">
        <v>100</v>
      </c>
      <c r="L7" s="20">
        <v>50</v>
      </c>
      <c r="M7" s="20">
        <v>40</v>
      </c>
      <c r="N7" s="20">
        <v>80</v>
      </c>
      <c r="O7" s="20"/>
      <c r="P7" s="15"/>
      <c r="Q7" s="21">
        <f t="shared" si="0"/>
        <v>1175</v>
      </c>
      <c r="R7" s="22">
        <f t="shared" si="1"/>
        <v>19.583333333333332</v>
      </c>
      <c r="S7" s="17"/>
      <c r="T7" s="23" t="s">
        <v>303</v>
      </c>
      <c r="U7" s="24">
        <v>600</v>
      </c>
    </row>
    <row r="8" spans="1:21" s="10" customFormat="1" x14ac:dyDescent="0.2">
      <c r="B8" s="19" t="s">
        <v>304</v>
      </c>
      <c r="C8" s="20">
        <v>320</v>
      </c>
      <c r="D8" s="20">
        <v>120</v>
      </c>
      <c r="E8" s="20">
        <v>240</v>
      </c>
      <c r="F8" s="20"/>
      <c r="G8" s="20">
        <v>200</v>
      </c>
      <c r="H8" s="20">
        <v>90</v>
      </c>
      <c r="I8" s="20">
        <v>30</v>
      </c>
      <c r="J8" s="20"/>
      <c r="K8" s="20">
        <v>100</v>
      </c>
      <c r="L8" s="20">
        <v>45</v>
      </c>
      <c r="M8" s="20">
        <v>40</v>
      </c>
      <c r="N8" s="20">
        <v>80</v>
      </c>
      <c r="O8" s="20"/>
      <c r="P8" s="15"/>
      <c r="Q8" s="21">
        <f t="shared" si="0"/>
        <v>1265</v>
      </c>
      <c r="R8" s="22">
        <f t="shared" si="1"/>
        <v>21.083333333333332</v>
      </c>
      <c r="S8" s="17"/>
      <c r="T8" s="23" t="s">
        <v>305</v>
      </c>
      <c r="U8" s="24">
        <v>230</v>
      </c>
    </row>
    <row r="9" spans="1:21" s="10" customFormat="1" x14ac:dyDescent="0.2">
      <c r="B9" s="19" t="s">
        <v>306</v>
      </c>
      <c r="C9" s="20">
        <v>320</v>
      </c>
      <c r="D9" s="20">
        <v>120</v>
      </c>
      <c r="E9" s="20">
        <v>240</v>
      </c>
      <c r="F9" s="20"/>
      <c r="G9" s="20">
        <v>200</v>
      </c>
      <c r="H9" s="20">
        <v>105</v>
      </c>
      <c r="I9" s="20">
        <v>35</v>
      </c>
      <c r="J9" s="20"/>
      <c r="K9" s="20">
        <v>100</v>
      </c>
      <c r="L9" s="20">
        <v>45</v>
      </c>
      <c r="M9" s="20">
        <v>50</v>
      </c>
      <c r="N9" s="20">
        <v>80</v>
      </c>
      <c r="O9" s="20">
        <v>60</v>
      </c>
      <c r="P9" s="15"/>
      <c r="Q9" s="21">
        <f t="shared" si="0"/>
        <v>1355</v>
      </c>
      <c r="R9" s="22">
        <f t="shared" si="1"/>
        <v>22.583333333333332</v>
      </c>
      <c r="S9" s="17"/>
      <c r="T9" s="23" t="s">
        <v>307</v>
      </c>
      <c r="U9" s="24">
        <v>330</v>
      </c>
    </row>
    <row r="10" spans="1:21" s="10" customFormat="1" x14ac:dyDescent="0.2">
      <c r="B10" s="19" t="s">
        <v>308</v>
      </c>
      <c r="C10" s="20">
        <v>240</v>
      </c>
      <c r="D10" s="20">
        <v>130</v>
      </c>
      <c r="E10" s="20">
        <v>220</v>
      </c>
      <c r="F10" s="20">
        <v>90</v>
      </c>
      <c r="G10" s="20">
        <v>165</v>
      </c>
      <c r="H10" s="20">
        <v>135</v>
      </c>
      <c r="I10" s="20">
        <v>45</v>
      </c>
      <c r="J10" s="20">
        <v>60</v>
      </c>
      <c r="K10" s="20">
        <v>120</v>
      </c>
      <c r="L10" s="20">
        <v>45</v>
      </c>
      <c r="M10" s="20">
        <v>50</v>
      </c>
      <c r="N10" s="20">
        <v>80</v>
      </c>
      <c r="O10" s="20">
        <v>60</v>
      </c>
      <c r="P10" s="15"/>
      <c r="Q10" s="21">
        <f t="shared" si="0"/>
        <v>1440</v>
      </c>
      <c r="R10" s="22">
        <f t="shared" si="1"/>
        <v>24</v>
      </c>
      <c r="S10" s="17"/>
      <c r="T10" s="23" t="s">
        <v>309</v>
      </c>
      <c r="U10" s="24">
        <v>1490</v>
      </c>
    </row>
    <row r="11" spans="1:21" s="10" customFormat="1" x14ac:dyDescent="0.2">
      <c r="B11" s="19" t="s">
        <v>310</v>
      </c>
      <c r="C11" s="25">
        <v>170</v>
      </c>
      <c r="D11" s="25">
        <v>110</v>
      </c>
      <c r="E11" s="25">
        <v>225</v>
      </c>
      <c r="F11" s="25">
        <v>150</v>
      </c>
      <c r="G11" s="25">
        <v>200</v>
      </c>
      <c r="H11" s="25">
        <v>150</v>
      </c>
      <c r="I11" s="25">
        <v>50</v>
      </c>
      <c r="J11" s="35">
        <v>40</v>
      </c>
      <c r="K11" s="25">
        <v>160</v>
      </c>
      <c r="L11" s="25">
        <v>60</v>
      </c>
      <c r="M11" s="25">
        <v>0</v>
      </c>
      <c r="N11" s="25">
        <v>80</v>
      </c>
      <c r="O11" s="25">
        <v>60</v>
      </c>
      <c r="P11" s="15"/>
      <c r="Q11" s="21">
        <f t="shared" si="0"/>
        <v>1455</v>
      </c>
      <c r="R11" s="22">
        <f t="shared" si="1"/>
        <v>24.25</v>
      </c>
      <c r="S11" s="17"/>
      <c r="T11" s="23" t="s">
        <v>311</v>
      </c>
      <c r="U11" s="24">
        <v>480</v>
      </c>
    </row>
    <row r="12" spans="1:21" s="10" customFormat="1" x14ac:dyDescent="0.2">
      <c r="B12" s="19" t="s">
        <v>312</v>
      </c>
      <c r="C12" s="25">
        <v>165</v>
      </c>
      <c r="D12" s="25">
        <v>120</v>
      </c>
      <c r="E12" s="35">
        <v>225</v>
      </c>
      <c r="F12" s="25">
        <v>150</v>
      </c>
      <c r="G12" s="25">
        <v>200</v>
      </c>
      <c r="H12" s="25">
        <v>150</v>
      </c>
      <c r="I12" s="25">
        <v>50</v>
      </c>
      <c r="J12" s="25"/>
      <c r="K12" s="35">
        <v>160</v>
      </c>
      <c r="L12" s="25">
        <v>60</v>
      </c>
      <c r="M12" s="25">
        <v>65</v>
      </c>
      <c r="N12" s="25">
        <v>80</v>
      </c>
      <c r="O12" s="25">
        <v>110</v>
      </c>
      <c r="P12" s="15"/>
      <c r="Q12" s="21">
        <f t="shared" si="0"/>
        <v>1535</v>
      </c>
      <c r="R12" s="22">
        <f t="shared" si="1"/>
        <v>25.583333333333332</v>
      </c>
      <c r="S12" s="17"/>
      <c r="T12" s="23" t="s">
        <v>313</v>
      </c>
      <c r="U12" s="24">
        <v>1230</v>
      </c>
    </row>
    <row r="13" spans="1:21" s="10" customFormat="1" x14ac:dyDescent="0.2">
      <c r="B13" s="19" t="s">
        <v>314</v>
      </c>
      <c r="C13" s="25">
        <v>160</v>
      </c>
      <c r="D13" s="25">
        <v>120</v>
      </c>
      <c r="E13" s="25">
        <v>200</v>
      </c>
      <c r="F13" s="25">
        <v>150</v>
      </c>
      <c r="G13" s="25">
        <v>200</v>
      </c>
      <c r="H13" s="25">
        <v>150</v>
      </c>
      <c r="I13" s="25">
        <v>50</v>
      </c>
      <c r="J13" s="25">
        <v>90</v>
      </c>
      <c r="K13" s="25">
        <v>105</v>
      </c>
      <c r="L13" s="25">
        <v>55</v>
      </c>
      <c r="M13" s="25">
        <v>65</v>
      </c>
      <c r="N13" s="25">
        <v>80</v>
      </c>
      <c r="O13" s="25">
        <v>60</v>
      </c>
      <c r="P13" s="15"/>
      <c r="Q13" s="21">
        <f t="shared" si="0"/>
        <v>1485</v>
      </c>
      <c r="R13" s="22">
        <f t="shared" si="1"/>
        <v>24.75</v>
      </c>
      <c r="S13" s="17"/>
      <c r="T13" s="23" t="s">
        <v>79</v>
      </c>
      <c r="U13" s="24">
        <v>885</v>
      </c>
    </row>
    <row r="14" spans="1:21" s="10" customFormat="1" x14ac:dyDescent="0.3">
      <c r="A14"/>
      <c r="B14" s="7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7"/>
      <c r="R14" s="7"/>
      <c r="S14" s="17"/>
      <c r="T14" s="23" t="s">
        <v>315</v>
      </c>
      <c r="U14" s="24">
        <v>800</v>
      </c>
    </row>
    <row r="15" spans="1:21" x14ac:dyDescent="0.3">
      <c r="B15" s="26" t="s">
        <v>316</v>
      </c>
      <c r="C15" s="21">
        <f t="shared" ref="C15:O15" si="2">SUM(C5:C14)</f>
        <v>2525</v>
      </c>
      <c r="D15" s="21">
        <f t="shared" si="2"/>
        <v>825</v>
      </c>
      <c r="E15" s="21">
        <f t="shared" si="2"/>
        <v>2060</v>
      </c>
      <c r="F15" s="21">
        <f t="shared" si="2"/>
        <v>540</v>
      </c>
      <c r="G15" s="21">
        <f t="shared" si="2"/>
        <v>1505</v>
      </c>
      <c r="H15" s="21">
        <f t="shared" si="2"/>
        <v>1020</v>
      </c>
      <c r="I15" s="21">
        <f t="shared" si="2"/>
        <v>340</v>
      </c>
      <c r="J15" s="21">
        <f t="shared" si="2"/>
        <v>190</v>
      </c>
      <c r="K15" s="21">
        <f t="shared" si="2"/>
        <v>1045</v>
      </c>
      <c r="L15" s="21">
        <f t="shared" si="2"/>
        <v>400</v>
      </c>
      <c r="M15" s="21">
        <f t="shared" si="2"/>
        <v>390</v>
      </c>
      <c r="N15" s="21">
        <f t="shared" si="2"/>
        <v>560</v>
      </c>
      <c r="O15" s="21">
        <f t="shared" si="2"/>
        <v>350</v>
      </c>
      <c r="S15" s="7"/>
      <c r="T15" s="23" t="s">
        <v>317</v>
      </c>
      <c r="U15" s="24">
        <v>320</v>
      </c>
    </row>
    <row r="16" spans="1:21" x14ac:dyDescent="0.3">
      <c r="B16" s="26" t="s">
        <v>318</v>
      </c>
      <c r="C16" s="21">
        <v>35.6</v>
      </c>
      <c r="D16" s="21">
        <v>35.6</v>
      </c>
      <c r="E16" s="21">
        <v>35.6</v>
      </c>
      <c r="F16" s="21">
        <v>35.6</v>
      </c>
      <c r="G16" s="21">
        <v>35.6</v>
      </c>
      <c r="H16" s="21">
        <v>35.6</v>
      </c>
      <c r="I16" s="21">
        <v>35.6</v>
      </c>
      <c r="J16" s="21">
        <v>35.6</v>
      </c>
      <c r="K16" s="21">
        <v>35.6</v>
      </c>
      <c r="L16" s="21">
        <v>35.6</v>
      </c>
      <c r="M16" s="21">
        <v>35.6</v>
      </c>
      <c r="N16" s="21">
        <v>35.6</v>
      </c>
      <c r="O16" s="21">
        <v>35.6</v>
      </c>
      <c r="S16" s="7"/>
      <c r="T16" s="27" t="s">
        <v>319</v>
      </c>
      <c r="U16" s="28">
        <v>177</v>
      </c>
    </row>
    <row r="17" spans="2:21" x14ac:dyDescent="0.3">
      <c r="B17" s="26" t="s">
        <v>269</v>
      </c>
      <c r="C17" s="29">
        <f t="shared" ref="C17:O17" si="3">C15/60*C16</f>
        <v>1498.1666666666667</v>
      </c>
      <c r="D17" s="29">
        <f t="shared" si="3"/>
        <v>489.5</v>
      </c>
      <c r="E17" s="29">
        <f>E15/60*E16</f>
        <v>1222.2666666666669</v>
      </c>
      <c r="F17" s="29">
        <f>F15/60*F16</f>
        <v>320.40000000000003</v>
      </c>
      <c r="G17" s="29">
        <f>G15/60*G16</f>
        <v>892.9666666666667</v>
      </c>
      <c r="H17" s="29">
        <f t="shared" si="3"/>
        <v>605.20000000000005</v>
      </c>
      <c r="I17" s="29">
        <f t="shared" si="3"/>
        <v>201.73333333333335</v>
      </c>
      <c r="J17" s="29">
        <f>J15/60*J16</f>
        <v>112.73333333333333</v>
      </c>
      <c r="K17" s="29">
        <f t="shared" si="3"/>
        <v>620.03333333333342</v>
      </c>
      <c r="L17" s="29">
        <f t="shared" si="3"/>
        <v>237.33333333333334</v>
      </c>
      <c r="M17" s="29">
        <f t="shared" si="3"/>
        <v>231.4</v>
      </c>
      <c r="N17" s="29">
        <f t="shared" si="3"/>
        <v>332.26666666666671</v>
      </c>
      <c r="O17" s="29">
        <f t="shared" si="3"/>
        <v>207.66666666666666</v>
      </c>
      <c r="S17" s="7"/>
      <c r="T17" s="23" t="s">
        <v>320</v>
      </c>
      <c r="U17" s="30">
        <f>SUM(U5:U16)</f>
        <v>6890</v>
      </c>
    </row>
    <row r="18" spans="2:21" x14ac:dyDescent="0.3">
      <c r="B18" s="26" t="s">
        <v>297</v>
      </c>
      <c r="C18" s="31">
        <v>1490</v>
      </c>
      <c r="D18" s="31">
        <v>480</v>
      </c>
      <c r="E18" s="31">
        <v>1230</v>
      </c>
      <c r="F18" s="31">
        <v>320</v>
      </c>
      <c r="G18" s="31">
        <v>885</v>
      </c>
      <c r="H18" s="31">
        <v>600</v>
      </c>
      <c r="I18" s="31">
        <v>200</v>
      </c>
      <c r="J18" s="31">
        <v>118</v>
      </c>
      <c r="K18" s="31">
        <v>600</v>
      </c>
      <c r="L18" s="31">
        <v>230</v>
      </c>
      <c r="M18" s="31">
        <v>230</v>
      </c>
      <c r="N18" s="31">
        <v>330</v>
      </c>
      <c r="O18" s="31">
        <v>177</v>
      </c>
      <c r="S18" s="7"/>
      <c r="T18" s="23" t="s">
        <v>321</v>
      </c>
      <c r="U18" s="23">
        <v>600</v>
      </c>
    </row>
    <row r="19" spans="2:21" x14ac:dyDescent="0.3">
      <c r="B19" s="26" t="s">
        <v>322</v>
      </c>
      <c r="C19" s="32">
        <f t="shared" ref="C19:O19" si="4">C17-C18</f>
        <v>8.1666666666667425</v>
      </c>
      <c r="D19" s="32">
        <f t="shared" si="4"/>
        <v>9.5</v>
      </c>
      <c r="E19" s="32">
        <f>E17-E18</f>
        <v>-7.7333333333331211</v>
      </c>
      <c r="F19" s="32">
        <f>F17-F18</f>
        <v>0.40000000000003411</v>
      </c>
      <c r="G19" s="32">
        <f>G17-G18</f>
        <v>7.966666666666697</v>
      </c>
      <c r="H19" s="32">
        <f t="shared" si="4"/>
        <v>5.2000000000000455</v>
      </c>
      <c r="I19" s="32">
        <f t="shared" si="4"/>
        <v>1.7333333333333485</v>
      </c>
      <c r="J19" s="32">
        <f>J17-J18</f>
        <v>-5.2666666666666657</v>
      </c>
      <c r="K19" s="32">
        <f t="shared" si="4"/>
        <v>20.033333333333417</v>
      </c>
      <c r="L19" s="32">
        <f t="shared" si="4"/>
        <v>7.3333333333333428</v>
      </c>
      <c r="M19" s="32">
        <f t="shared" si="4"/>
        <v>1.4000000000000057</v>
      </c>
      <c r="N19" s="32">
        <f t="shared" si="4"/>
        <v>2.2666666666667084</v>
      </c>
      <c r="O19" s="32">
        <f t="shared" si="4"/>
        <v>30.666666666666657</v>
      </c>
    </row>
    <row r="21" spans="2:21" x14ac:dyDescent="0.3">
      <c r="J21" t="s">
        <v>323</v>
      </c>
    </row>
  </sheetData>
  <sheetProtection algorithmName="SHA-512" hashValue="z9LxO5G9sSbrv2U6Y7qwNw7X7BGIETR65w2XrYVZ5tPnxGG9JeF2lhHCJwXNXulYQsOwFUbwwNC+vO2s82dodQ==" saltValue="bMFZMRbhJJlJcvEECfEqRQ==" spinCount="100000" sheet="1" objects="1" scenarios="1"/>
  <mergeCells count="2">
    <mergeCell ref="C3:O3"/>
    <mergeCell ref="Q3:R3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1C07-8D14-42BE-AFB6-4CC5FC23CC2B}">
  <dimension ref="B3:C8"/>
  <sheetViews>
    <sheetView workbookViewId="0">
      <selection activeCell="I14" sqref="I14"/>
    </sheetView>
  </sheetViews>
  <sheetFormatPr defaultRowHeight="14.4" x14ac:dyDescent="0.3"/>
  <sheetData>
    <row r="3" spans="2:3" x14ac:dyDescent="0.3">
      <c r="B3" t="s">
        <v>373</v>
      </c>
    </row>
    <row r="4" spans="2:3" x14ac:dyDescent="0.3">
      <c r="B4" t="s">
        <v>259</v>
      </c>
      <c r="C4">
        <v>80</v>
      </c>
    </row>
    <row r="6" spans="2:3" x14ac:dyDescent="0.3">
      <c r="B6" t="s">
        <v>260</v>
      </c>
      <c r="C6">
        <v>20</v>
      </c>
    </row>
    <row r="8" spans="2:3" x14ac:dyDescent="0.3">
      <c r="B8" t="s">
        <v>372</v>
      </c>
      <c r="C8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3CB2-23B6-4E68-A0D7-A042D32D29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CC44889EBE1F42BBA1FAC726D75466" ma:contentTypeVersion="2" ma:contentTypeDescription="Skapa ett nytt dokument." ma:contentTypeScope="" ma:versionID="f8ad641235944e2f71a86d762c956f64">
  <xsd:schema xmlns:xsd="http://www.w3.org/2001/XMLSchema" xmlns:xs="http://www.w3.org/2001/XMLSchema" xmlns:p="http://schemas.microsoft.com/office/2006/metadata/properties" xmlns:ns3="0b6a7a66-fdd1-443d-a0f0-64cec0a5d277" targetNamespace="http://schemas.microsoft.com/office/2006/metadata/properties" ma:root="true" ma:fieldsID="5cf44cf7cc2a6c62afd71a7236088a7c" ns3:_="">
    <xsd:import namespace="0b6a7a66-fdd1-443d-a0f0-64cec0a5d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7a66-fdd1-443d-a0f0-64cec0a5d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799EB4-6844-415C-A1E7-7D7E71B75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a7a66-fdd1-443d-a0f0-64cec0a5d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7C8322-FCFF-4D22-B1F8-0A140412578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0b6a7a66-fdd1-443d-a0f0-64cec0a5d2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A8E3A5-5070-4476-B9E7-7120BF7F0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TJ Låg</vt:lpstr>
      <vt:lpstr>TJ Mellan</vt:lpstr>
      <vt:lpstr>TJ Hög</vt:lpstr>
      <vt:lpstr>EV Puls</vt:lpstr>
      <vt:lpstr>Timplan</vt:lpstr>
      <vt:lpstr>Blad1</vt:lpstr>
      <vt:lpstr>Blad2</vt:lpstr>
    </vt:vector>
  </TitlesOfParts>
  <Manager/>
  <Company>Botkyrka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Harryson Pontus, uf</dc:creator>
  <cp:keywords/>
  <dc:description/>
  <cp:lastModifiedBy>Pontus Harryson</cp:lastModifiedBy>
  <cp:revision/>
  <cp:lastPrinted>2020-05-26T06:17:19Z</cp:lastPrinted>
  <dcterms:created xsi:type="dcterms:W3CDTF">2012-12-07T08:39:46Z</dcterms:created>
  <dcterms:modified xsi:type="dcterms:W3CDTF">2020-06-10T11:48:01Z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0x01010031CC44889EBE1F42BBA1FAC726D75466</vt:lpwstr>
  </property>
</Properties>
</file>